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255" yWindow="65521" windowWidth="12900" windowHeight="12225" activeTab="0"/>
  </bookViews>
  <sheets>
    <sheet name="Setup" sheetId="1" r:id="rId1"/>
    <sheet name="Grades" sheetId="2" r:id="rId2"/>
    <sheet name="Calc" sheetId="3" r:id="rId3"/>
    <sheet name="Lab Scores" sheetId="4" r:id="rId4"/>
  </sheets>
  <definedNames>
    <definedName name="HTML_CodePage" hidden="1">1252</definedName>
    <definedName name="HTML_Control" hidden="1">{"'Sheet1'!$D$4:$AF$29"}</definedName>
    <definedName name="HTML_Description" hidden="1">""</definedName>
    <definedName name="HTML_Email" hidden="1">""</definedName>
    <definedName name="HTML_Header" hidden="1">"Sheet1"</definedName>
    <definedName name="HTML_LastUpdate" hidden="1">"12/10/97"</definedName>
    <definedName name="HTML_LineAfter" hidden="1">FALSE</definedName>
    <definedName name="HTML_LineBefore" hidden="1">FALSE</definedName>
    <definedName name="HTML_Name" hidden="1">"Charles Zapata"</definedName>
    <definedName name="HTML_OBDlg2" hidden="1">TRUE</definedName>
    <definedName name="HTML_OBDlg4" hidden="1">TRUE</definedName>
    <definedName name="HTML_OS" hidden="1">0</definedName>
    <definedName name="HTML_PathFile" hidden="1">"C:\users\zapata\ee1\web\Table.htm"</definedName>
    <definedName name="HTML_Title" hidden="1">"BIG"</definedName>
    <definedName name="_xlnm.Print_Area" localSheetId="2">'Calc'!$A$1:$T$76</definedName>
  </definedNames>
  <calcPr fullCalcOnLoad="1"/>
</workbook>
</file>

<file path=xl/sharedStrings.xml><?xml version="1.0" encoding="utf-8"?>
<sst xmlns="http://schemas.openxmlformats.org/spreadsheetml/2006/main" count="247" uniqueCount="203">
  <si>
    <t>HW #7</t>
  </si>
  <si>
    <t>SID</t>
  </si>
  <si>
    <t>Student Name</t>
  </si>
  <si>
    <t>Scribe Notes</t>
  </si>
  <si>
    <t>HW #1</t>
  </si>
  <si>
    <t>HW #2</t>
  </si>
  <si>
    <t>HW #3</t>
  </si>
  <si>
    <t>HW #4</t>
  </si>
  <si>
    <t>HW #5</t>
  </si>
  <si>
    <t>HW #6</t>
  </si>
  <si>
    <t>Perfect, Pauline</t>
  </si>
  <si>
    <t>PN</t>
  </si>
  <si>
    <t>HW #8</t>
  </si>
  <si>
    <t>HW #9</t>
  </si>
  <si>
    <t>Mean</t>
  </si>
  <si>
    <t>HW TOTAL</t>
  </si>
  <si>
    <t>TA</t>
  </si>
  <si>
    <t>LSCOREadj</t>
  </si>
  <si>
    <t>Homework</t>
  </si>
  <si>
    <t>TAassmt</t>
  </si>
  <si>
    <t>Score</t>
  </si>
  <si>
    <t>Grade</t>
  </si>
  <si>
    <t>count</t>
  </si>
  <si>
    <t xml:space="preserve">F </t>
  </si>
  <si>
    <t>Lab ta</t>
  </si>
  <si>
    <t>Bucket</t>
  </si>
  <si>
    <t xml:space="preserve">D </t>
  </si>
  <si>
    <t>D+</t>
  </si>
  <si>
    <t>Count</t>
  </si>
  <si>
    <t>C-</t>
  </si>
  <si>
    <t xml:space="preserve">C </t>
  </si>
  <si>
    <t>C+</t>
  </si>
  <si>
    <t>Multiplier</t>
  </si>
  <si>
    <t>B-</t>
  </si>
  <si>
    <t xml:space="preserve">B </t>
  </si>
  <si>
    <t>B+</t>
  </si>
  <si>
    <t>A-</t>
  </si>
  <si>
    <t xml:space="preserve">A </t>
  </si>
  <si>
    <t>A+</t>
  </si>
  <si>
    <t>Total Score</t>
  </si>
  <si>
    <t>binsize</t>
  </si>
  <si>
    <t>Total</t>
  </si>
  <si>
    <t>P</t>
  </si>
  <si>
    <t>NP</t>
  </si>
  <si>
    <t>GPA</t>
  </si>
  <si>
    <t>title</t>
  </si>
  <si>
    <t>Letter Grade</t>
  </si>
  <si>
    <t>Count of Letter before P/NP</t>
  </si>
  <si>
    <t>Count of Letter after P/NP</t>
  </si>
  <si>
    <t>GPA Point Value of Letter</t>
  </si>
  <si>
    <t>GPA Product before P/NP</t>
  </si>
  <si>
    <t>GPA Product after P/NP</t>
  </si>
  <si>
    <t>TA Assesment</t>
  </si>
  <si>
    <t>lab0</t>
  </si>
  <si>
    <t>lab1</t>
  </si>
  <si>
    <t>lab2</t>
  </si>
  <si>
    <t>lab3</t>
  </si>
  <si>
    <t>lab4</t>
  </si>
  <si>
    <t>lab5</t>
  </si>
  <si>
    <t>lab6</t>
  </si>
  <si>
    <t>lab7</t>
  </si>
  <si>
    <t>lab8</t>
  </si>
  <si>
    <t>lab9</t>
  </si>
  <si>
    <t>lab10</t>
  </si>
  <si>
    <t>lab11</t>
  </si>
  <si>
    <t>lab12</t>
  </si>
  <si>
    <t>lab13</t>
  </si>
  <si>
    <t>lab14</t>
  </si>
  <si>
    <t>lab15</t>
  </si>
  <si>
    <t>lab16</t>
  </si>
  <si>
    <t>lab17</t>
  </si>
  <si>
    <t>lab18</t>
  </si>
  <si>
    <t>lab19</t>
  </si>
  <si>
    <t>lab20</t>
  </si>
  <si>
    <t>lab21</t>
  </si>
  <si>
    <t>lab22</t>
  </si>
  <si>
    <t>lab23</t>
  </si>
  <si>
    <t>lab24</t>
  </si>
  <si>
    <t>dsp</t>
  </si>
  <si>
    <t>photo</t>
  </si>
  <si>
    <t>pspice</t>
  </si>
  <si>
    <t>total</t>
  </si>
  <si>
    <t>Min</t>
  </si>
  <si>
    <t>Lab 18</t>
  </si>
  <si>
    <t>END OF RECORD</t>
  </si>
  <si>
    <t>START OF RECORD</t>
  </si>
  <si>
    <t>Subtrahend</t>
  </si>
  <si>
    <t>Checking:</t>
  </si>
  <si>
    <t>These should all be equal if this is working right</t>
  </si>
  <si>
    <t>HW #10</t>
  </si>
  <si>
    <t>Labs</t>
  </si>
  <si>
    <t>Mean Bucket</t>
  </si>
  <si>
    <t>Mean Grade</t>
  </si>
  <si>
    <t xml:space="preserve">Passing Bucket </t>
  </si>
  <si>
    <t>Lab 11</t>
  </si>
  <si>
    <t>Lab 12</t>
  </si>
  <si>
    <t>Lab 13</t>
  </si>
  <si>
    <t>Lab 14</t>
  </si>
  <si>
    <t>Lab 15</t>
  </si>
  <si>
    <t>Lab 16</t>
  </si>
  <si>
    <t>Lab 17</t>
  </si>
  <si>
    <t>Lab 19</t>
  </si>
  <si>
    <t>Lab 20</t>
  </si>
  <si>
    <t>Copy this row for each new student</t>
  </si>
  <si>
    <t>Midterm 2</t>
  </si>
  <si>
    <t>Midterm 3</t>
  </si>
  <si>
    <t>Midterm 1</t>
  </si>
  <si>
    <t>EC</t>
  </si>
  <si>
    <t>EXP</t>
  </si>
  <si>
    <t>Date</t>
  </si>
  <si>
    <t>No entry</t>
  </si>
  <si>
    <t>(insert rows here as needed)</t>
  </si>
  <si>
    <t>Important notes on using the grading spreadsheets:</t>
  </si>
  <si>
    <r>
      <t xml:space="preserve">  1.  DO NOT MODIFY ITEMS IN </t>
    </r>
    <r>
      <rPr>
        <b/>
        <sz val="12"/>
        <rFont val="Geneva"/>
        <family val="0"/>
      </rPr>
      <t>BOLD</t>
    </r>
    <r>
      <rPr>
        <sz val="12"/>
        <rFont val="Geneva"/>
        <family val="0"/>
      </rPr>
      <t xml:space="preserve"> PRINT!!!</t>
    </r>
  </si>
  <si>
    <t xml:space="preserve">  2.  Insert student records between START OF RECORD and END OF RECORD on the "Grades" sheet,</t>
  </si>
  <si>
    <r>
      <t xml:space="preserve">  3.  Be careful to ensure that a student's names on the "Grade" sheet and the "Lab Scores" sheet are </t>
    </r>
    <r>
      <rPr>
        <u val="single"/>
        <sz val="12"/>
        <rFont val="Geneva"/>
        <family val="0"/>
      </rPr>
      <t>identical</t>
    </r>
  </si>
  <si>
    <t xml:space="preserve">       The spreadsheet program calculates the adjustments after the numerical value of the minimum grade steps has been calculated.</t>
  </si>
  <si>
    <r>
      <t xml:space="preserve">       The adjustment is made for a specific student </t>
    </r>
    <r>
      <rPr>
        <u val="single"/>
        <sz val="12"/>
        <rFont val="Geneva"/>
        <family val="0"/>
      </rPr>
      <t>after</t>
    </r>
    <r>
      <rPr>
        <sz val="12"/>
        <rFont val="Geneva"/>
        <family val="0"/>
      </rPr>
      <t xml:space="preserve"> the grading curve for the entire class has been obtained.</t>
    </r>
  </si>
  <si>
    <t>TABLE SETUP -- ENTER DATA ON NUMBERED LINES:</t>
  </si>
  <si>
    <t>1.  Course title and number</t>
  </si>
  <si>
    <t>2.  Term</t>
  </si>
  <si>
    <t>3.  Instructor(s)</t>
  </si>
  <si>
    <t>4.  Desired Mean Letter Grade</t>
  </si>
  <si>
    <t>* An adjustment factor based on self-reported prior experience.  An upward adjustment of up to</t>
  </si>
  <si>
    <t xml:space="preserve">   one minimum grade step is made for students with almost no prior experience in electronics.</t>
  </si>
  <si>
    <t>^ An adjustment factor based on TA's assessment of degree to which student was active in the lab.</t>
  </si>
  <si>
    <t xml:space="preserve">   We ask each TA to adjust evaluations so that their mean is a 0.</t>
  </si>
  <si>
    <t>&lt;-- Credit given for a student who produces scribe notes of a class meeting for distribution to class</t>
  </si>
  <si>
    <t>&lt;-- Used in lab grade curve normalization to identify TA having best grading practice.</t>
  </si>
  <si>
    <t xml:space="preserve">     All other TA's sections will be normalized to have the same mean and standard deviation.</t>
  </si>
  <si>
    <t>Actual TA names and unique identifying numbers:</t>
  </si>
  <si>
    <t>Setup Sheet</t>
  </si>
  <si>
    <t>END OF RECORD (don't delete)</t>
  </si>
  <si>
    <t>Notes:</t>
  </si>
  <si>
    <t xml:space="preserve">  1.  We usually allow students to do extra labs, and then drop their lowest scores so that they don't exceed the required number of labs.</t>
  </si>
  <si>
    <t xml:space="preserve">  2.  Lab0 identifies a lab that the student develops</t>
  </si>
  <si>
    <t>TA No.</t>
  </si>
  <si>
    <t>Lab Scores Sheet</t>
  </si>
  <si>
    <t xml:space="preserve">  3.  TA number and TA Assessment are described on the Setup Sheet</t>
  </si>
  <si>
    <t xml:space="preserve">       A neat trick to help with this is to simply put a ' character (single quote) in front of each score to be dropped. This converts it to text and it will not appear in the total or the count.</t>
  </si>
  <si>
    <t>Statistics:</t>
  </si>
  <si>
    <t xml:space="preserve">  Count</t>
  </si>
  <si>
    <t xml:space="preserve">  Mean</t>
  </si>
  <si>
    <t xml:space="preserve">  Standard Deviation</t>
  </si>
  <si>
    <t xml:space="preserve">  Highest Score</t>
  </si>
  <si>
    <t xml:space="preserve">  Lowest Score</t>
  </si>
  <si>
    <t>Calculation Sheet</t>
  </si>
  <si>
    <t>&lt;-- This section calculates the Multiplier and Subtrahend used</t>
  </si>
  <si>
    <t xml:space="preserve">      to level the lab scores based on the "Model TA" specified on the</t>
  </si>
  <si>
    <t xml:space="preserve">      Setup Sheet</t>
  </si>
  <si>
    <t xml:space="preserve">  Adjusted Mean</t>
  </si>
  <si>
    <t xml:space="preserve">  Adjusted STDEV</t>
  </si>
  <si>
    <t xml:space="preserve">Grade Bucket (min. grade step) </t>
  </si>
  <si>
    <t>Passing Number</t>
  </si>
  <si>
    <t>Standard Deviation (STDEV)</t>
  </si>
  <si>
    <t xml:space="preserve">       after copying the first row below that for fictitious student "Perfect, Pauline" into each blank record row that you need.</t>
  </si>
  <si>
    <t xml:space="preserve">  Resulting Actual GPA (compare with entry 4)</t>
  </si>
  <si>
    <t>5.  Passing Letter Grade for P/NP</t>
  </si>
  <si>
    <t>6.  * Experience data -- much</t>
  </si>
  <si>
    <t>7.  * Experience data -- a little</t>
  </si>
  <si>
    <t>8.  * Experience data -- almost none</t>
  </si>
  <si>
    <t>9.  ^ TA evaluation -- hard worker</t>
  </si>
  <si>
    <t>10.  ^ TA evaluation -- average worker</t>
  </si>
  <si>
    <t xml:space="preserve">11.  ^ TA evaluation -- below average worker </t>
  </si>
  <si>
    <t>20.  Course grade weight -- Experience</t>
  </si>
  <si>
    <t>22.  Course extra credit (after curving)</t>
  </si>
  <si>
    <t>23.  Identifying number of Model TA (enter --&gt;)</t>
  </si>
  <si>
    <t>21.  Course grade weight -- TA evaluation</t>
  </si>
  <si>
    <t>19.                                                            Total</t>
  </si>
  <si>
    <t xml:space="preserve">  5.  Items 20, 21 and 23 are percentages of the points out of 100 corresponding to the minimum grade step (e.g., the step from B- to B).</t>
  </si>
  <si>
    <t xml:space="preserve">  6.  Item 20 is a grade adjustment factor based on data in items 6, 7 and 8.</t>
  </si>
  <si>
    <t xml:space="preserve">  7.  Item 21 is a grade adjustment factor based on data in items 9, 10 and 11.</t>
  </si>
  <si>
    <t xml:space="preserve">  8.  Item 22 is a grade adjustment factor that can be applied for an extra credit question on an exam, or an extra credit homework.</t>
  </si>
  <si>
    <t>&lt;-- Enter in items 12 through 18 the weights that are appropriate for your course</t>
  </si>
  <si>
    <t>Adj Total</t>
  </si>
  <si>
    <t>Lab TA</t>
  </si>
  <si>
    <t>Lab Total</t>
  </si>
  <si>
    <t>No. Labs</t>
  </si>
  <si>
    <t>Mean Lab</t>
  </si>
  <si>
    <t>Adj Mean Lab</t>
  </si>
  <si>
    <t>w PN</t>
  </si>
  <si>
    <t xml:space="preserve">    PN = Pass/Not Pass grading option</t>
  </si>
  <si>
    <t xml:space="preserve">    EC = Extra Credit (see Setup Sheet)</t>
  </si>
  <si>
    <t xml:space="preserve">  9.  Grading program assumes each minimum grade step is equal to one-third of the standard deviation of the total course score distribution.</t>
  </si>
  <si>
    <t>12.  Course grade weight -- Lab (%)</t>
  </si>
  <si>
    <t>13.  Course grade weight -- Final (%)</t>
  </si>
  <si>
    <t>14.  Course grade weight -- Midterm 1 (%)</t>
  </si>
  <si>
    <t>15.  Course grade weight -- Midterm 2 (%)</t>
  </si>
  <si>
    <t>16.  Course grade weight -- Midterm 3 (%)</t>
  </si>
  <si>
    <t>17.  Course grade weight -- Homework (%)</t>
  </si>
  <si>
    <t>18.  Course grade weight -- Scribe Notes (%)</t>
  </si>
  <si>
    <t xml:space="preserve">       Pauline's row gives maximum values for each item. Enter the appropriate values for your course.</t>
  </si>
  <si>
    <t>This corresponds to a 5% extra credit qustion on the midterm.</t>
  </si>
  <si>
    <r>
      <t xml:space="preserve">  4.  Data format requires that entries 4 and 5 below be the (capital) letter (grade) followed by +, - </t>
    </r>
    <r>
      <rPr>
        <u val="single"/>
        <sz val="12"/>
        <rFont val="Geneva"/>
        <family val="0"/>
      </rPr>
      <t>or a space if there's no plus or minus.</t>
    </r>
    <r>
      <rPr>
        <sz val="12"/>
        <rFont val="Geneva"/>
        <family val="0"/>
      </rPr>
      <t xml:space="preserve">  </t>
    </r>
  </si>
  <si>
    <t>EE 1 "The First Course"</t>
  </si>
  <si>
    <t>Fall 2000</t>
  </si>
  <si>
    <t>Your name here</t>
  </si>
  <si>
    <t xml:space="preserve">  Abbreviations used here:</t>
  </si>
  <si>
    <t xml:space="preserve">    EXP = Experience adjustment
              (see Setup Sheet)</t>
  </si>
  <si>
    <t>Column name to run stats on</t>
  </si>
  <si>
    <t>Final</t>
  </si>
  <si>
    <t>Base value</t>
  </si>
  <si>
    <t>Counts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</si>
</sst>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00%"/>
    <numFmt numFmtId="165" formatCode="0.000"/>
    <numFmt numFmtId="166" formatCode="0.0"/>
  </numFmts>
  <fonts count="2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0"/>
    </font>
    <font>
      <b/>
      <sz val="25"/>
      <name val="Arial"/>
      <family val="0"/>
    </font>
    <font>
      <b/>
      <sz val="26"/>
      <name val="Arial"/>
      <family val="0"/>
    </font>
    <font>
      <sz val="26"/>
      <name val="Arial"/>
      <family val="0"/>
    </font>
    <font>
      <sz val="20.75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2.25"/>
      <name val="Arial"/>
      <family val="2"/>
    </font>
    <font>
      <sz val="1.75"/>
      <name val="Arial"/>
      <family val="0"/>
    </font>
    <font>
      <b/>
      <sz val="1.5"/>
      <name val="Arial"/>
      <family val="0"/>
    </font>
    <font>
      <b/>
      <sz val="11"/>
      <name val="Arial"/>
      <family val="0"/>
    </font>
    <font>
      <b/>
      <sz val="10"/>
      <color indexed="8"/>
      <name val="Arial"/>
      <family val="2"/>
    </font>
    <font>
      <b/>
      <sz val="14"/>
      <name val="Geneva"/>
      <family val="0"/>
    </font>
    <font>
      <sz val="12"/>
      <name val="Geneva"/>
      <family val="0"/>
    </font>
    <font>
      <b/>
      <sz val="12"/>
      <name val="Geneva"/>
      <family val="0"/>
    </font>
    <font>
      <u val="single"/>
      <sz val="12"/>
      <name val="Geneva"/>
      <family val="0"/>
    </font>
    <font>
      <b/>
      <u val="single"/>
      <sz val="14"/>
      <name val="Arial"/>
      <family val="2"/>
    </font>
    <font>
      <b/>
      <u val="single"/>
      <sz val="14"/>
      <name val="Geneva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4" fillId="0" borderId="1" xfId="22" applyBorder="1">
      <alignment/>
      <protection/>
    </xf>
    <xf numFmtId="0" fontId="4" fillId="0" borderId="0" xfId="22">
      <alignment/>
      <protection/>
    </xf>
    <xf numFmtId="0" fontId="4" fillId="0" borderId="1" xfId="22" applyBorder="1" quotePrefix="1">
      <alignment/>
      <protection/>
    </xf>
    <xf numFmtId="0" fontId="10" fillId="0" borderId="1" xfId="22" applyFont="1" applyBorder="1">
      <alignment/>
      <protection/>
    </xf>
    <xf numFmtId="0" fontId="10" fillId="0" borderId="1" xfId="22" applyFont="1" applyBorder="1" quotePrefix="1">
      <alignment/>
      <protection/>
    </xf>
    <xf numFmtId="0" fontId="10" fillId="0" borderId="0" xfId="22" applyFont="1">
      <alignment/>
      <protection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4" fillId="0" borderId="0" xfId="22" applyFont="1">
      <alignment/>
      <protection/>
    </xf>
    <xf numFmtId="0" fontId="4" fillId="0" borderId="1" xfId="22" applyFont="1" applyBorder="1">
      <alignment/>
      <protection/>
    </xf>
    <xf numFmtId="0" fontId="0" fillId="0" borderId="0" xfId="0" applyFont="1" applyAlignment="1">
      <alignment horizontal="center"/>
    </xf>
    <xf numFmtId="0" fontId="9" fillId="0" borderId="1" xfId="22" applyFont="1" applyBorder="1">
      <alignment/>
      <protection/>
    </xf>
    <xf numFmtId="0" fontId="15" fillId="0" borderId="1" xfId="22" applyFont="1" applyBorder="1">
      <alignment/>
      <protection/>
    </xf>
    <xf numFmtId="0" fontId="9" fillId="0" borderId="0" xfId="22" applyFont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2" fontId="0" fillId="0" borderId="0" xfId="0" applyNumberFormat="1" applyFont="1" applyAlignment="1">
      <alignment/>
    </xf>
    <xf numFmtId="0" fontId="4" fillId="0" borderId="0" xfId="22" applyFont="1">
      <alignment/>
      <protection/>
    </xf>
    <xf numFmtId="0" fontId="20" fillId="0" borderId="0" xfId="22" applyFont="1">
      <alignment/>
      <protection/>
    </xf>
    <xf numFmtId="0" fontId="21" fillId="0" borderId="0" xfId="0" applyFont="1" applyAlignment="1">
      <alignment/>
    </xf>
    <xf numFmtId="0" fontId="22" fillId="0" borderId="0" xfId="22" applyFont="1">
      <alignment/>
      <protection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final eecs1-f97 grades - Mark" xfId="19"/>
    <cellStyle name="Normal_grades" xfId="20"/>
    <cellStyle name="Normal_labgrades.barry" xfId="21"/>
    <cellStyle name="Normal_LABSCORE" xfId="22"/>
    <cellStyle name="Normal_scor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/>
              <a:t>Your Course Name and Date
 Final Exam Histogram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965"/>
          <c:w val="0.86725"/>
          <c:h val="0.711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Calc!$B$40:$U$40</c:f>
              <c:numCache/>
            </c:numRef>
          </c:cat>
          <c:val>
            <c:numRef>
              <c:f>Calc!$B$41:$U$41</c:f>
              <c:numCache/>
            </c:numRef>
          </c:val>
        </c:ser>
        <c:axId val="45183130"/>
        <c:axId val="3994987"/>
      </c:barChart>
      <c:lineChart>
        <c:grouping val="standard"/>
        <c:varyColors val="0"/>
        <c:axId val="35954884"/>
        <c:axId val="55158501"/>
      </c:lineChart>
      <c:catAx>
        <c:axId val="45183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600" b="1" i="0" u="none" baseline="0"/>
                  <a:t>Score</a:t>
                </a:r>
              </a:p>
            </c:rich>
          </c:tx>
          <c:layout>
            <c:manualLayout>
              <c:xMode val="factor"/>
              <c:yMode val="factor"/>
              <c:x val="0.014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txPr>
          <a:bodyPr vert="horz" rot="2700000"/>
          <a:lstStyle/>
          <a:p>
            <a:pPr>
              <a:defRPr lang="en-US" cap="none" sz="2075" b="0" i="0" u="none" baseline="0"/>
            </a:pPr>
          </a:p>
        </c:txPr>
        <c:crossAx val="3994987"/>
        <c:crosses val="autoZero"/>
        <c:auto val="1"/>
        <c:lblOffset val="100"/>
        <c:noMultiLvlLbl val="0"/>
      </c:catAx>
      <c:valAx>
        <c:axId val="3994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600" b="1" i="0" u="none" baseline="0"/>
                  <a:t>Frequency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183130"/>
        <c:crossesAt val="1"/>
        <c:crossBetween val="between"/>
        <c:dispUnits/>
      </c:valAx>
      <c:catAx>
        <c:axId val="35954884"/>
        <c:scaling>
          <c:orientation val="minMax"/>
        </c:scaling>
        <c:axPos val="b"/>
        <c:delete val="1"/>
        <c:majorTickMark val="in"/>
        <c:minorTickMark val="none"/>
        <c:tickLblPos val="nextTo"/>
        <c:crossAx val="55158501"/>
        <c:crosses val="autoZero"/>
        <c:auto val="1"/>
        <c:lblOffset val="100"/>
        <c:noMultiLvlLbl val="0"/>
      </c:catAx>
      <c:valAx>
        <c:axId val="551585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95488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Your Course Name and Date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Calc!$B$70:$M$70</c:f>
              <c:strCache/>
            </c:strRef>
          </c:cat>
          <c:val>
            <c:numRef>
              <c:f>Calc!$B$71:$M$71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6664462"/>
        <c:axId val="38653567"/>
      </c:barChart>
      <c:catAx>
        <c:axId val="26664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Grade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53567"/>
        <c:crosses val="autoZero"/>
        <c:auto val="1"/>
        <c:lblOffset val="100"/>
        <c:noMultiLvlLbl val="0"/>
      </c:catAx>
      <c:valAx>
        <c:axId val="38653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64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/>
              <a:t>Course Total  Versus Internet Hours
EECS 1 Spring 1998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Course Total score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0"/>
            <c:dispRSqr val="0"/>
          </c:trendline>
          <c:xVal>
            <c:strRef>
              <c:f>Grades!#REF!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Grades!$AD$7:$AD$9</c:f>
              <c:numCache>
                <c:ptCount val="3"/>
                <c:pt idx="1">
                  <c:v>#N/A</c:v>
                </c:pt>
              </c:numCache>
            </c:numRef>
          </c:yVal>
          <c:smooth val="0"/>
        </c:ser>
        <c:axId val="12337784"/>
        <c:axId val="43931193"/>
      </c:scatterChart>
      <c:valAx>
        <c:axId val="12337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/>
                  <a:t>Total Internet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931193"/>
        <c:crosses val="autoZero"/>
        <c:crossBetween val="midCat"/>
        <c:dispUnits/>
      </c:valAx>
      <c:valAx>
        <c:axId val="43931193"/>
        <c:scaling>
          <c:orientation val="minMax"/>
          <c:min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/>
                  <a:t>Course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3377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/>
              <a:t>Course Total  Versus Internet Hours
EECS 1 Spring 1998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Course Total score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0"/>
            <c:dispRSqr val="0"/>
          </c:trendline>
          <c:xVal>
            <c:strRef>
              <c:f>Grades!#REF!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Grades!$AD$7:$AD$9</c:f>
              <c:numCache>
                <c:ptCount val="3"/>
                <c:pt idx="1">
                  <c:v>#N/A</c:v>
                </c:pt>
              </c:numCache>
            </c:numRef>
          </c:yVal>
          <c:smooth val="0"/>
        </c:ser>
        <c:axId val="59836418"/>
        <c:axId val="1656851"/>
      </c:scatterChart>
      <c:valAx>
        <c:axId val="59836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/>
                  <a:t>Study use Internet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6851"/>
        <c:crosses val="autoZero"/>
        <c:crossBetween val="midCat"/>
        <c:dispUnits/>
      </c:valAx>
      <c:valAx>
        <c:axId val="1656851"/>
        <c:scaling>
          <c:orientation val="minMax"/>
          <c:min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/>
                  <a:t>Course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8364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2152650</xdr:colOff>
      <xdr:row>41</xdr:row>
      <xdr:rowOff>104775</xdr:rowOff>
    </xdr:from>
    <xdr:to>
      <xdr:col>16</xdr:col>
      <xdr:colOff>361950</xdr:colOff>
      <xdr:row>67</xdr:row>
      <xdr:rowOff>57150</xdr:rowOff>
    </xdr:to>
    <xdr:graphicFrame>
      <xdr:nvGraphicFramePr>
        <xdr:cNvPr id="1" name="Chart 1"/>
        <xdr:cNvGraphicFramePr/>
      </xdr:nvGraphicFramePr>
      <xdr:xfrm>
        <a:off x="2152650" y="6810375"/>
        <a:ext cx="859155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76</xdr:row>
      <xdr:rowOff>0</xdr:rowOff>
    </xdr:from>
    <xdr:to>
      <xdr:col>14</xdr:col>
      <xdr:colOff>523875</xdr:colOff>
      <xdr:row>98</xdr:row>
      <xdr:rowOff>133350</xdr:rowOff>
    </xdr:to>
    <xdr:graphicFrame>
      <xdr:nvGraphicFramePr>
        <xdr:cNvPr id="2" name="Chart 2"/>
        <xdr:cNvGraphicFramePr/>
      </xdr:nvGraphicFramePr>
      <xdr:xfrm>
        <a:off x="2209800" y="12363450"/>
        <a:ext cx="771525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1352550</xdr:colOff>
      <xdr:row>100</xdr:row>
      <xdr:rowOff>0</xdr:rowOff>
    </xdr:from>
    <xdr:to>
      <xdr:col>14</xdr:col>
      <xdr:colOff>304800</xdr:colOff>
      <xdr:row>100</xdr:row>
      <xdr:rowOff>0</xdr:rowOff>
    </xdr:to>
    <xdr:graphicFrame>
      <xdr:nvGraphicFramePr>
        <xdr:cNvPr id="3" name="Chart 4"/>
        <xdr:cNvGraphicFramePr/>
      </xdr:nvGraphicFramePr>
      <xdr:xfrm>
        <a:off x="1352550" y="16249650"/>
        <a:ext cx="83534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1419225</xdr:colOff>
      <xdr:row>100</xdr:row>
      <xdr:rowOff>0</xdr:rowOff>
    </xdr:from>
    <xdr:to>
      <xdr:col>14</xdr:col>
      <xdr:colOff>371475</xdr:colOff>
      <xdr:row>100</xdr:row>
      <xdr:rowOff>0</xdr:rowOff>
    </xdr:to>
    <xdr:graphicFrame>
      <xdr:nvGraphicFramePr>
        <xdr:cNvPr id="4" name="Chart 5"/>
        <xdr:cNvGraphicFramePr/>
      </xdr:nvGraphicFramePr>
      <xdr:xfrm>
        <a:off x="1419225" y="16249650"/>
        <a:ext cx="83534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1.875" style="0" customWidth="1"/>
    <col min="2" max="2" width="10.625" style="0" customWidth="1"/>
  </cols>
  <sheetData>
    <row r="1" s="27" customFormat="1" ht="18">
      <c r="A1" s="32" t="s">
        <v>131</v>
      </c>
    </row>
    <row r="3" ht="18">
      <c r="A3" s="27" t="s">
        <v>112</v>
      </c>
    </row>
    <row r="4" spans="1:13" ht="15.75">
      <c r="A4" s="28" t="s">
        <v>113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ht="15">
      <c r="A5" s="28" t="s">
        <v>114</v>
      </c>
    </row>
    <row r="6" ht="15">
      <c r="A6" s="28" t="s">
        <v>155</v>
      </c>
    </row>
    <row r="7" ht="15">
      <c r="A7" s="28" t="s">
        <v>191</v>
      </c>
    </row>
    <row r="8" ht="15">
      <c r="A8" s="28" t="s">
        <v>115</v>
      </c>
    </row>
    <row r="9" ht="15">
      <c r="A9" s="28" t="s">
        <v>193</v>
      </c>
    </row>
    <row r="10" ht="15">
      <c r="A10" s="28" t="s">
        <v>169</v>
      </c>
    </row>
    <row r="11" ht="15">
      <c r="A11" s="28" t="s">
        <v>116</v>
      </c>
    </row>
    <row r="12" ht="15">
      <c r="A12" s="28" t="s">
        <v>170</v>
      </c>
    </row>
    <row r="13" ht="15">
      <c r="A13" s="28" t="s">
        <v>171</v>
      </c>
    </row>
    <row r="14" ht="15">
      <c r="A14" s="28" t="s">
        <v>172</v>
      </c>
    </row>
    <row r="15" ht="15">
      <c r="A15" s="28" t="s">
        <v>117</v>
      </c>
    </row>
    <row r="16" ht="15">
      <c r="A16" s="28" t="s">
        <v>183</v>
      </c>
    </row>
    <row r="18" ht="12.75">
      <c r="A18" s="2" t="s">
        <v>118</v>
      </c>
    </row>
    <row r="19" spans="1:2" ht="12.75">
      <c r="A19" s="2" t="s">
        <v>119</v>
      </c>
      <c r="B19" t="s">
        <v>194</v>
      </c>
    </row>
    <row r="20" spans="1:2" ht="12.75">
      <c r="A20" s="2" t="s">
        <v>120</v>
      </c>
      <c r="B20" t="s">
        <v>195</v>
      </c>
    </row>
    <row r="21" spans="1:2" ht="12.75">
      <c r="A21" s="2" t="s">
        <v>121</v>
      </c>
      <c r="B21" t="s">
        <v>196</v>
      </c>
    </row>
    <row r="22" spans="1:2" ht="12.75">
      <c r="A22" s="2" t="s">
        <v>122</v>
      </c>
      <c r="B22" t="s">
        <v>33</v>
      </c>
    </row>
    <row r="23" spans="1:2" ht="12.75">
      <c r="A23" s="2" t="s">
        <v>156</v>
      </c>
      <c r="B23" s="29" t="e">
        <f>Calc!$N$74</f>
        <v>#DIV/0!</v>
      </c>
    </row>
    <row r="24" spans="1:2" ht="12.75">
      <c r="A24" s="2" t="s">
        <v>157</v>
      </c>
      <c r="B24" s="29" t="s">
        <v>29</v>
      </c>
    </row>
    <row r="25" spans="1:4" ht="12.75">
      <c r="A25" s="2" t="s">
        <v>158</v>
      </c>
      <c r="B25" s="2">
        <v>2</v>
      </c>
      <c r="D25" t="s">
        <v>123</v>
      </c>
    </row>
    <row r="26" spans="1:4" ht="12.75">
      <c r="A26" s="2" t="s">
        <v>159</v>
      </c>
      <c r="B26" s="2">
        <v>1</v>
      </c>
      <c r="D26" t="s">
        <v>124</v>
      </c>
    </row>
    <row r="27" spans="1:2" ht="12.75">
      <c r="A27" s="2" t="s">
        <v>160</v>
      </c>
      <c r="B27" s="2">
        <v>0</v>
      </c>
    </row>
    <row r="28" spans="1:4" ht="12.75">
      <c r="A28" s="2" t="s">
        <v>161</v>
      </c>
      <c r="B28" s="2">
        <v>1</v>
      </c>
      <c r="D28" t="s">
        <v>125</v>
      </c>
    </row>
    <row r="29" spans="1:4" ht="12.75">
      <c r="A29" s="2" t="s">
        <v>162</v>
      </c>
      <c r="B29" s="2">
        <v>0</v>
      </c>
      <c r="D29" t="s">
        <v>126</v>
      </c>
    </row>
    <row r="30" spans="1:2" ht="12.75">
      <c r="A30" s="2" t="s">
        <v>163</v>
      </c>
      <c r="B30" s="2">
        <v>-1</v>
      </c>
    </row>
    <row r="31" spans="1:4" ht="12.75">
      <c r="A31" s="2" t="s">
        <v>184</v>
      </c>
      <c r="B31" s="5">
        <v>0.5</v>
      </c>
      <c r="D31" t="s">
        <v>173</v>
      </c>
    </row>
    <row r="32" spans="1:2" ht="12.75">
      <c r="A32" s="2" t="s">
        <v>185</v>
      </c>
      <c r="B32" s="5">
        <v>0.25</v>
      </c>
    </row>
    <row r="33" spans="1:2" ht="12.75">
      <c r="A33" s="2" t="s">
        <v>186</v>
      </c>
      <c r="B33" s="5">
        <v>0.13</v>
      </c>
    </row>
    <row r="34" spans="1:2" ht="12.75">
      <c r="A34" s="2" t="s">
        <v>187</v>
      </c>
      <c r="B34" s="5"/>
    </row>
    <row r="35" spans="1:2" ht="12.75">
      <c r="A35" s="2" t="s">
        <v>188</v>
      </c>
      <c r="B35" s="5"/>
    </row>
    <row r="36" spans="1:2" ht="12.75">
      <c r="A36" s="2" t="s">
        <v>189</v>
      </c>
      <c r="B36" s="5">
        <v>0.1</v>
      </c>
    </row>
    <row r="37" spans="1:4" ht="12.75">
      <c r="A37" s="2" t="s">
        <v>190</v>
      </c>
      <c r="B37" s="5">
        <v>0.02</v>
      </c>
      <c r="D37" t="s">
        <v>127</v>
      </c>
    </row>
    <row r="38" spans="1:2" ht="12.75">
      <c r="A38" s="3" t="s">
        <v>168</v>
      </c>
      <c r="B38" s="5">
        <f>SUM(B31:B37)</f>
        <v>1</v>
      </c>
    </row>
    <row r="39" spans="1:2" ht="12.75">
      <c r="A39" s="2" t="s">
        <v>164</v>
      </c>
      <c r="B39" s="5">
        <v>0.5</v>
      </c>
    </row>
    <row r="40" spans="1:2" ht="12.75">
      <c r="A40" s="2" t="s">
        <v>167</v>
      </c>
      <c r="B40" s="5">
        <v>0.33</v>
      </c>
    </row>
    <row r="41" spans="1:4" ht="12.75">
      <c r="A41" s="2" t="s">
        <v>165</v>
      </c>
      <c r="B41" s="5">
        <v>0.07</v>
      </c>
      <c r="D41" t="s">
        <v>192</v>
      </c>
    </row>
    <row r="43" spans="1:4" ht="12.75">
      <c r="A43" s="2" t="s">
        <v>166</v>
      </c>
      <c r="D43" t="s">
        <v>128</v>
      </c>
    </row>
    <row r="44" spans="1:4" ht="12.75">
      <c r="A44" t="s">
        <v>130</v>
      </c>
      <c r="D44" t="s">
        <v>129</v>
      </c>
    </row>
    <row r="45" ht="12.75">
      <c r="B45">
        <v>1</v>
      </c>
    </row>
    <row r="46" ht="12.75">
      <c r="B46">
        <v>2</v>
      </c>
    </row>
  </sheetData>
  <printOptions/>
  <pageMargins left="0.75" right="0.75" top="1" bottom="1" header="0.5" footer="0.5"/>
  <pageSetup fitToHeight="1" fitToWidth="1"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5"/>
  <sheetViews>
    <sheetView workbookViewId="0" topLeftCell="A1">
      <pane xSplit="3" ySplit="5" topLeftCell="D6" activePane="bottomRight" state="frozen"/>
      <selection pane="topLeft" activeCell="A1" sqref="A1"/>
      <selection pane="topRight" activeCell="H1" sqref="H1"/>
      <selection pane="bottomLeft" activeCell="A2" sqref="A2"/>
      <selection pane="bottomRight" activeCell="B8" sqref="B8"/>
    </sheetView>
  </sheetViews>
  <sheetFormatPr defaultColWidth="9.00390625" defaultRowHeight="12.75"/>
  <cols>
    <col min="1" max="1" width="11.625" style="0" bestFit="1" customWidth="1"/>
    <col min="2" max="2" width="32.875" style="0" bestFit="1" customWidth="1"/>
    <col min="3" max="3" width="3.625" style="0" bestFit="1" customWidth="1"/>
    <col min="4" max="4" width="5.625" style="0" customWidth="1"/>
    <col min="5" max="5" width="8.625" style="0" customWidth="1"/>
    <col min="6" max="10" width="7.00390625" style="0" bestFit="1" customWidth="1"/>
    <col min="11" max="11" width="7.00390625" style="0" customWidth="1"/>
    <col min="12" max="14" width="7.00390625" style="0" bestFit="1" customWidth="1"/>
    <col min="15" max="15" width="7.75390625" style="0" bestFit="1" customWidth="1"/>
    <col min="16" max="16" width="10.875" style="0" bestFit="1" customWidth="1"/>
    <col min="17" max="17" width="8.625" style="0" bestFit="1" customWidth="1"/>
    <col min="18" max="18" width="9.00390625" style="0" bestFit="1" customWidth="1"/>
    <col min="19" max="19" width="8.25390625" style="0" bestFit="1" customWidth="1"/>
    <col min="20" max="20" width="9.625" style="9" bestFit="1" customWidth="1"/>
    <col min="21" max="21" width="13.00390625" style="9" bestFit="1" customWidth="1"/>
    <col min="22" max="22" width="11.375" style="9" customWidth="1"/>
    <col min="23" max="23" width="8.625" style="0" bestFit="1" customWidth="1"/>
    <col min="24" max="25" width="7.00390625" style="0" bestFit="1" customWidth="1"/>
    <col min="26" max="27" width="10.00390625" style="0" bestFit="1" customWidth="1"/>
    <col min="28" max="28" width="10.00390625" style="0" customWidth="1"/>
    <col min="29" max="29" width="6.75390625" style="0" customWidth="1"/>
    <col min="30" max="30" width="11.375" style="6" customWidth="1"/>
    <col min="31" max="31" width="9.00390625" style="6" bestFit="1" customWidth="1"/>
    <col min="32" max="32" width="6.625" style="0" customWidth="1"/>
    <col min="33" max="33" width="6.625" style="0" bestFit="1" customWidth="1"/>
    <col min="34" max="16384" width="11.375" style="0" customWidth="1"/>
  </cols>
  <sheetData>
    <row r="1" ht="12.75">
      <c r="B1" s="2" t="str">
        <f>Setup!B19</f>
        <v>EE 1 "The First Course"</v>
      </c>
    </row>
    <row r="2" ht="12.75">
      <c r="B2" s="2" t="str">
        <f>Setup!B20</f>
        <v>Fall 2000</v>
      </c>
    </row>
    <row r="3" spans="2:33" ht="12.75">
      <c r="B3" s="2" t="str">
        <f>Setup!B21</f>
        <v>Your name here</v>
      </c>
      <c r="AG3" s="2" t="s">
        <v>21</v>
      </c>
    </row>
    <row r="4" spans="6:33" ht="12.75">
      <c r="F4" s="38"/>
      <c r="G4" s="39"/>
      <c r="H4" s="39"/>
      <c r="I4" s="39"/>
      <c r="J4" s="39"/>
      <c r="K4" s="40" t="s">
        <v>18</v>
      </c>
      <c r="L4" s="39"/>
      <c r="M4" s="39"/>
      <c r="N4" s="39"/>
      <c r="O4" s="39"/>
      <c r="P4" s="41"/>
      <c r="Q4" s="38"/>
      <c r="R4" s="40"/>
      <c r="S4" s="40"/>
      <c r="T4" s="40" t="s">
        <v>90</v>
      </c>
      <c r="U4" s="40"/>
      <c r="V4" s="42"/>
      <c r="W4" s="19"/>
      <c r="AG4" s="2" t="s">
        <v>180</v>
      </c>
    </row>
    <row r="5" spans="1:33" s="2" customFormat="1" ht="12.75">
      <c r="A5" s="2" t="s">
        <v>1</v>
      </c>
      <c r="B5" s="2" t="s">
        <v>2</v>
      </c>
      <c r="C5" s="2" t="s">
        <v>11</v>
      </c>
      <c r="D5" s="44" t="s">
        <v>3</v>
      </c>
      <c r="E5" s="44"/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0</v>
      </c>
      <c r="M5" s="2" t="s">
        <v>12</v>
      </c>
      <c r="N5" s="2" t="s">
        <v>13</v>
      </c>
      <c r="O5" s="2" t="s">
        <v>89</v>
      </c>
      <c r="P5" s="2" t="s">
        <v>15</v>
      </c>
      <c r="Q5" s="2" t="s">
        <v>175</v>
      </c>
      <c r="R5" s="2" t="s">
        <v>176</v>
      </c>
      <c r="S5" s="2" t="s">
        <v>177</v>
      </c>
      <c r="T5" s="18" t="s">
        <v>178</v>
      </c>
      <c r="U5" s="18" t="s">
        <v>179</v>
      </c>
      <c r="V5" s="18" t="s">
        <v>17</v>
      </c>
      <c r="W5" s="2" t="s">
        <v>19</v>
      </c>
      <c r="X5" s="2" t="s">
        <v>107</v>
      </c>
      <c r="Y5" s="2" t="s">
        <v>108</v>
      </c>
      <c r="Z5" s="2" t="s">
        <v>106</v>
      </c>
      <c r="AA5" s="2" t="s">
        <v>104</v>
      </c>
      <c r="AB5" s="2" t="s">
        <v>105</v>
      </c>
      <c r="AC5" s="2" t="s">
        <v>200</v>
      </c>
      <c r="AD5" s="7" t="s">
        <v>39</v>
      </c>
      <c r="AE5" s="7" t="s">
        <v>174</v>
      </c>
      <c r="AF5" s="2" t="s">
        <v>21</v>
      </c>
      <c r="AG5" s="2" t="s">
        <v>21</v>
      </c>
    </row>
    <row r="6" spans="2:33" s="2" customFormat="1" ht="12.75">
      <c r="B6" s="2" t="s">
        <v>103</v>
      </c>
      <c r="P6" s="2">
        <f>SUM(F6:O6)</f>
        <v>0</v>
      </c>
      <c r="Q6" s="2" t="e">
        <f>INDEX('Lab Scores'!$B$9:$B$92,MATCH($B6,'Lab Scores'!$A$9:$A$91,0))</f>
        <v>#N/A</v>
      </c>
      <c r="R6" s="2" t="e">
        <f>INDEX('Lab Scores'!$AG$9:$AG$92,MATCH($B6,'Lab Scores'!$A$9:$A$91,0))</f>
        <v>#N/A</v>
      </c>
      <c r="S6" s="2" t="e">
        <f>INDEX('Lab Scores'!$AF$9:$AF$92,MATCH($B6,'Lab Scores'!$A$9:$A$91,0))</f>
        <v>#N/A</v>
      </c>
      <c r="T6" s="18" t="e">
        <f>R6/S6</f>
        <v>#N/A</v>
      </c>
      <c r="U6" s="18" t="e">
        <f>HLOOKUP(Q6,Calc!$A$4:$E$9,5,FALSE)*T6-HLOOKUP(Q6,Calc!$A$4:$E$9,6,FALSE)</f>
        <v>#N/A</v>
      </c>
      <c r="V6" s="18" t="e">
        <f>U6*S6</f>
        <v>#N/A</v>
      </c>
      <c r="W6" s="2" t="e">
        <f>INDEX('Lab Scores'!$C$9:$C$92,MATCH($B6,'Lab Scores'!$A$9:$A$91,0))</f>
        <v>#N/A</v>
      </c>
      <c r="AD6" s="7" t="e">
        <f>(V6/V$10*Setup!$B$31)+(AC6/AC$10*Setup!$B$32)+(Z6/Z$10*Setup!$B$33)+(AA6/AA$10*Setup!$B$34)+(AB6/AB$10*Setup!$B$35)+(P6/P$10*Setup!$B$36)+(D6/D$10*Setup!$B$37)</f>
        <v>#N/A</v>
      </c>
      <c r="AE6" s="7" t="e">
        <f>AD6+(Y6*Setup!B$39+X6*Setup!B$41+W6*Setup!B$40)*($AD$15/3)</f>
        <v>#N/A</v>
      </c>
      <c r="AF6" s="2" t="e">
        <f>LOOKUP(AE6,Calc!$A$20:$B$31)</f>
        <v>#N/A</v>
      </c>
      <c r="AG6" s="2" t="e">
        <f>IF(C6="PN",IF(AE6&lt;Calc!$B$18,"NP","P"),AF6)</f>
        <v>#N/A</v>
      </c>
    </row>
    <row r="7" ht="12.75">
      <c r="B7" s="2" t="s">
        <v>85</v>
      </c>
    </row>
    <row r="8" spans="2:33" ht="12.75">
      <c r="B8" s="4" t="s">
        <v>111</v>
      </c>
      <c r="P8">
        <f>SUM(F8:O8)</f>
        <v>0</v>
      </c>
      <c r="Q8" t="e">
        <f>INDEX('Lab Scores'!$B$9:$B$92,MATCH($B8,'Lab Scores'!$A$9:$A$91,0))</f>
        <v>#N/A</v>
      </c>
      <c r="R8" t="e">
        <f>INDEX('Lab Scores'!$AG$9:$AG$92,MATCH($B8,'Lab Scores'!$A$9:$A$91,0))</f>
        <v>#N/A</v>
      </c>
      <c r="S8" t="e">
        <f>INDEX('Lab Scores'!$AF$9:$AF$92,MATCH($B8,'Lab Scores'!$A$9:$A$91,0))</f>
        <v>#N/A</v>
      </c>
      <c r="T8" s="9" t="e">
        <f>R8/S8</f>
        <v>#N/A</v>
      </c>
      <c r="U8" s="9" t="e">
        <f>HLOOKUP(Q8,Calc!$A$4:$E$9,5,FALSE)*T8-HLOOKUP(Q8,Calc!$A$4:$E$9,6,FALSE)</f>
        <v>#N/A</v>
      </c>
      <c r="V8" s="9" t="e">
        <f>U8*S8</f>
        <v>#N/A</v>
      </c>
      <c r="W8" t="e">
        <f>INDEX('Lab Scores'!$C$9:$C$92,MATCH($B8,'Lab Scores'!$A$9:$A$91,0))</f>
        <v>#N/A</v>
      </c>
      <c r="AD8" s="6" t="e">
        <f>(V8/V$10*Setup!$B$31)+(AC8/AC$10*Setup!$B$32)+(Z8/Z$10*Setup!$B$33)+(AA8/AA$10*Setup!$B$34)+(AB8/AB$10*Setup!$B$35)+(P8/P$10*Setup!$B$36)+(D8/D$10*Setup!$B$37)</f>
        <v>#N/A</v>
      </c>
      <c r="AE8" s="6" t="e">
        <f>AD8+(Y8*Setup!B$39+X8*Setup!B$41+W8*Setup!B$40)*($AD$15/3)</f>
        <v>#N/A</v>
      </c>
      <c r="AF8" t="e">
        <f>LOOKUP(AE8,Calc!$A$20:$B$31)</f>
        <v>#N/A</v>
      </c>
      <c r="AG8" t="e">
        <f>IF(C8="PN",IF(AE8&lt;Calc!$B$18,"NP","P"),AF8)</f>
        <v>#N/A</v>
      </c>
    </row>
    <row r="9" spans="2:5" ht="12.75">
      <c r="B9" s="2" t="s">
        <v>84</v>
      </c>
      <c r="E9" s="1"/>
    </row>
    <row r="10" spans="1:31" ht="15.75">
      <c r="A10" s="4">
        <v>99999999</v>
      </c>
      <c r="B10" s="34" t="s">
        <v>10</v>
      </c>
      <c r="D10" s="4">
        <v>2</v>
      </c>
      <c r="E10" s="23" t="s">
        <v>109</v>
      </c>
      <c r="F10" s="4">
        <v>40</v>
      </c>
      <c r="G10">
        <v>60</v>
      </c>
      <c r="H10">
        <v>40</v>
      </c>
      <c r="I10">
        <v>40</v>
      </c>
      <c r="J10">
        <v>60</v>
      </c>
      <c r="K10">
        <v>30</v>
      </c>
      <c r="L10">
        <v>70</v>
      </c>
      <c r="M10">
        <v>30</v>
      </c>
      <c r="N10">
        <v>40</v>
      </c>
      <c r="O10">
        <v>50</v>
      </c>
      <c r="P10" s="2">
        <f>SUM(F10:O10)</f>
        <v>460</v>
      </c>
      <c r="Q10" s="2" t="s">
        <v>110</v>
      </c>
      <c r="R10">
        <v>200</v>
      </c>
      <c r="S10">
        <v>10</v>
      </c>
      <c r="T10" s="9">
        <v>20</v>
      </c>
      <c r="U10" s="18">
        <f>T10</f>
        <v>20</v>
      </c>
      <c r="V10" s="18">
        <f>U10*S10</f>
        <v>200</v>
      </c>
      <c r="W10">
        <v>0</v>
      </c>
      <c r="X10">
        <v>5</v>
      </c>
      <c r="Y10">
        <v>0</v>
      </c>
      <c r="Z10">
        <v>100</v>
      </c>
      <c r="AA10" s="9">
        <v>0.0001</v>
      </c>
      <c r="AB10" s="9">
        <v>0.0001</v>
      </c>
      <c r="AC10">
        <v>100</v>
      </c>
      <c r="AD10" s="6">
        <f>(V10/V$10*Setup!$B$31)+(AC10/AC$10*Setup!$B$32)+(Z10/Z$10*Setup!$B$33)+(AA10/AA$10*Setup!$B$34)+(AB10/AB$10*Setup!$B$35)+(P10/P$10*Setup!$B$36)+(D10/D$10*Setup!$B$37)</f>
        <v>1</v>
      </c>
      <c r="AE10" s="6" t="e">
        <f>AD10+(Y10*Setup!B$39+X10*Setup!B$41+W10*Setup!B$40)*($AD$15/3)</f>
        <v>#N/A</v>
      </c>
    </row>
    <row r="12" spans="2:31" s="2" customFormat="1" ht="12.75">
      <c r="B12" s="2" t="s">
        <v>140</v>
      </c>
      <c r="T12" s="18"/>
      <c r="U12" s="18"/>
      <c r="V12" s="18"/>
      <c r="AD12" s="7"/>
      <c r="AE12" s="7"/>
    </row>
    <row r="13" spans="2:31" s="2" customFormat="1" ht="12.75">
      <c r="B13" s="2" t="s">
        <v>141</v>
      </c>
      <c r="D13" s="2">
        <f>COUNT(D7:D9)</f>
        <v>0</v>
      </c>
      <c r="F13" s="2">
        <f aca="true" t="shared" si="0" ref="F13:Z13">COUNT(F7:F9)</f>
        <v>0</v>
      </c>
      <c r="G13" s="2">
        <f t="shared" si="0"/>
        <v>0</v>
      </c>
      <c r="H13" s="2">
        <f t="shared" si="0"/>
        <v>0</v>
      </c>
      <c r="I13" s="2">
        <f t="shared" si="0"/>
        <v>0</v>
      </c>
      <c r="J13" s="2">
        <f t="shared" si="0"/>
        <v>0</v>
      </c>
      <c r="K13" s="2">
        <f t="shared" si="0"/>
        <v>0</v>
      </c>
      <c r="L13" s="2">
        <f t="shared" si="0"/>
        <v>0</v>
      </c>
      <c r="M13" s="2">
        <f t="shared" si="0"/>
        <v>0</v>
      </c>
      <c r="N13" s="2">
        <f t="shared" si="0"/>
        <v>0</v>
      </c>
      <c r="O13" s="2">
        <f t="shared" si="0"/>
        <v>0</v>
      </c>
      <c r="P13" s="2">
        <f t="shared" si="0"/>
        <v>1</v>
      </c>
      <c r="Q13" s="2">
        <f t="shared" si="0"/>
        <v>0</v>
      </c>
      <c r="R13" s="2">
        <f t="shared" si="0"/>
        <v>0</v>
      </c>
      <c r="S13" s="2">
        <f t="shared" si="0"/>
        <v>0</v>
      </c>
      <c r="T13" s="18">
        <f t="shared" si="0"/>
        <v>0</v>
      </c>
      <c r="U13" s="18">
        <f t="shared" si="0"/>
        <v>0</v>
      </c>
      <c r="V13" s="18">
        <f t="shared" si="0"/>
        <v>0</v>
      </c>
      <c r="W13" s="2">
        <f t="shared" si="0"/>
        <v>0</v>
      </c>
      <c r="X13" s="2">
        <f t="shared" si="0"/>
        <v>0</v>
      </c>
      <c r="Y13" s="2">
        <f t="shared" si="0"/>
        <v>0</v>
      </c>
      <c r="Z13" s="2">
        <f t="shared" si="0"/>
        <v>0</v>
      </c>
      <c r="AA13" s="2">
        <f>COUNT(AA7:AA9)</f>
        <v>0</v>
      </c>
      <c r="AB13" s="2">
        <f>COUNT(AB7:AB9)</f>
        <v>0</v>
      </c>
      <c r="AC13" s="2">
        <f>COUNT(AC7:AC9)</f>
        <v>0</v>
      </c>
      <c r="AD13" s="20">
        <f>COUNT(AD7:AD9)</f>
        <v>0</v>
      </c>
      <c r="AE13" s="20">
        <f>COUNT(AE7:AE9)</f>
        <v>0</v>
      </c>
    </row>
    <row r="14" spans="2:31" s="18" customFormat="1" ht="12.75">
      <c r="B14" s="18" t="s">
        <v>142</v>
      </c>
      <c r="D14" s="18" t="e">
        <f>AVERAGE(D7:D9)</f>
        <v>#DIV/0!</v>
      </c>
      <c r="F14" s="18" t="e">
        <f aca="true" t="shared" si="1" ref="F14:P14">AVERAGE(F7:F9)</f>
        <v>#DIV/0!</v>
      </c>
      <c r="G14" s="18" t="e">
        <f t="shared" si="1"/>
        <v>#DIV/0!</v>
      </c>
      <c r="H14" s="18" t="e">
        <f t="shared" si="1"/>
        <v>#DIV/0!</v>
      </c>
      <c r="I14" s="18" t="e">
        <f t="shared" si="1"/>
        <v>#DIV/0!</v>
      </c>
      <c r="J14" s="18" t="e">
        <f t="shared" si="1"/>
        <v>#DIV/0!</v>
      </c>
      <c r="K14" s="18" t="e">
        <f t="shared" si="1"/>
        <v>#DIV/0!</v>
      </c>
      <c r="L14" s="18" t="e">
        <f t="shared" si="1"/>
        <v>#DIV/0!</v>
      </c>
      <c r="M14" s="18" t="e">
        <f t="shared" si="1"/>
        <v>#DIV/0!</v>
      </c>
      <c r="N14" s="18" t="e">
        <f t="shared" si="1"/>
        <v>#DIV/0!</v>
      </c>
      <c r="O14" s="18" t="e">
        <f t="shared" si="1"/>
        <v>#DIV/0!</v>
      </c>
      <c r="P14" s="18">
        <f t="shared" si="1"/>
        <v>0</v>
      </c>
      <c r="R14" s="18" t="e">
        <f aca="true" t="shared" si="2" ref="R14:Z14">AVERAGE(R7:R9)</f>
        <v>#N/A</v>
      </c>
      <c r="S14" s="18" t="e">
        <f t="shared" si="2"/>
        <v>#N/A</v>
      </c>
      <c r="T14" s="18" t="e">
        <f t="shared" si="2"/>
        <v>#N/A</v>
      </c>
      <c r="U14" s="18" t="e">
        <f t="shared" si="2"/>
        <v>#N/A</v>
      </c>
      <c r="V14" s="18" t="e">
        <f t="shared" si="2"/>
        <v>#N/A</v>
      </c>
      <c r="W14" s="18" t="e">
        <f t="shared" si="2"/>
        <v>#N/A</v>
      </c>
      <c r="X14" s="18" t="e">
        <f t="shared" si="2"/>
        <v>#DIV/0!</v>
      </c>
      <c r="Y14" s="18" t="e">
        <f t="shared" si="2"/>
        <v>#DIV/0!</v>
      </c>
      <c r="Z14" s="18" t="e">
        <f t="shared" si="2"/>
        <v>#DIV/0!</v>
      </c>
      <c r="AA14" s="18" t="e">
        <f>AVERAGE(AA7:AA9)</f>
        <v>#DIV/0!</v>
      </c>
      <c r="AB14" s="18" t="e">
        <f>AVERAGE(AB7:AB9)</f>
        <v>#DIV/0!</v>
      </c>
      <c r="AC14" s="18" t="e">
        <f>AVERAGE(AC7:AC9)</f>
        <v>#DIV/0!</v>
      </c>
      <c r="AD14" s="7" t="e">
        <f>AVERAGE(AD7:AD9)</f>
        <v>#N/A</v>
      </c>
      <c r="AE14" s="7" t="e">
        <f>AVERAGE(AE7:AE9)</f>
        <v>#N/A</v>
      </c>
    </row>
    <row r="15" spans="2:31" s="18" customFormat="1" ht="12.75">
      <c r="B15" s="18" t="s">
        <v>143</v>
      </c>
      <c r="D15" s="18" t="e">
        <f>STDEVP(D7:D9)</f>
        <v>#DIV/0!</v>
      </c>
      <c r="F15" s="18" t="e">
        <f aca="true" t="shared" si="3" ref="F15:P15">STDEVP(F7:F9)</f>
        <v>#DIV/0!</v>
      </c>
      <c r="G15" s="18" t="e">
        <f t="shared" si="3"/>
        <v>#DIV/0!</v>
      </c>
      <c r="H15" s="18" t="e">
        <f t="shared" si="3"/>
        <v>#DIV/0!</v>
      </c>
      <c r="I15" s="18" t="e">
        <f t="shared" si="3"/>
        <v>#DIV/0!</v>
      </c>
      <c r="J15" s="18" t="e">
        <f t="shared" si="3"/>
        <v>#DIV/0!</v>
      </c>
      <c r="K15" s="18" t="e">
        <f t="shared" si="3"/>
        <v>#DIV/0!</v>
      </c>
      <c r="L15" s="18" t="e">
        <f t="shared" si="3"/>
        <v>#DIV/0!</v>
      </c>
      <c r="M15" s="18" t="e">
        <f t="shared" si="3"/>
        <v>#DIV/0!</v>
      </c>
      <c r="N15" s="18" t="e">
        <f t="shared" si="3"/>
        <v>#DIV/0!</v>
      </c>
      <c r="O15" s="18" t="e">
        <f t="shared" si="3"/>
        <v>#DIV/0!</v>
      </c>
      <c r="P15" s="18">
        <f t="shared" si="3"/>
        <v>0</v>
      </c>
      <c r="R15" s="18" t="e">
        <f aca="true" t="shared" si="4" ref="R15:Z15">STDEVP(R7:R9)</f>
        <v>#N/A</v>
      </c>
      <c r="S15" s="18" t="e">
        <f t="shared" si="4"/>
        <v>#N/A</v>
      </c>
      <c r="T15" s="18" t="e">
        <f t="shared" si="4"/>
        <v>#N/A</v>
      </c>
      <c r="U15" s="18" t="e">
        <f t="shared" si="4"/>
        <v>#N/A</v>
      </c>
      <c r="V15" s="18" t="e">
        <f t="shared" si="4"/>
        <v>#N/A</v>
      </c>
      <c r="W15" s="18" t="e">
        <f t="shared" si="4"/>
        <v>#N/A</v>
      </c>
      <c r="X15" s="18" t="e">
        <f t="shared" si="4"/>
        <v>#DIV/0!</v>
      </c>
      <c r="Y15" s="18" t="e">
        <f t="shared" si="4"/>
        <v>#DIV/0!</v>
      </c>
      <c r="Z15" s="18" t="e">
        <f t="shared" si="4"/>
        <v>#DIV/0!</v>
      </c>
      <c r="AA15" s="18" t="e">
        <f>STDEVP(AA7:AA9)</f>
        <v>#DIV/0!</v>
      </c>
      <c r="AB15" s="18" t="e">
        <f>STDEVP(AB7:AB9)</f>
        <v>#DIV/0!</v>
      </c>
      <c r="AC15" s="18" t="e">
        <f>STDEVP(AC7:AC9)</f>
        <v>#DIV/0!</v>
      </c>
      <c r="AD15" s="7" t="e">
        <f>STDEVP(AD7:AD9)</f>
        <v>#N/A</v>
      </c>
      <c r="AE15" s="7" t="e">
        <f>STDEVP(AE7:AE9)</f>
        <v>#N/A</v>
      </c>
    </row>
    <row r="16" spans="2:31" s="2" customFormat="1" ht="12.75">
      <c r="B16" s="2" t="s">
        <v>144</v>
      </c>
      <c r="D16" s="2">
        <f>MAX(D7:D9)</f>
        <v>0</v>
      </c>
      <c r="F16" s="2">
        <f aca="true" t="shared" si="5" ref="F16:P16">MAX(F7:F9)</f>
        <v>0</v>
      </c>
      <c r="G16" s="2">
        <f t="shared" si="5"/>
        <v>0</v>
      </c>
      <c r="H16" s="2">
        <f t="shared" si="5"/>
        <v>0</v>
      </c>
      <c r="I16" s="2">
        <f t="shared" si="5"/>
        <v>0</v>
      </c>
      <c r="J16" s="2">
        <f t="shared" si="5"/>
        <v>0</v>
      </c>
      <c r="K16" s="2">
        <f t="shared" si="5"/>
        <v>0</v>
      </c>
      <c r="L16" s="2">
        <f t="shared" si="5"/>
        <v>0</v>
      </c>
      <c r="M16" s="2">
        <f t="shared" si="5"/>
        <v>0</v>
      </c>
      <c r="N16" s="2">
        <f t="shared" si="5"/>
        <v>0</v>
      </c>
      <c r="O16" s="2">
        <f t="shared" si="5"/>
        <v>0</v>
      </c>
      <c r="P16" s="2">
        <f t="shared" si="5"/>
        <v>0</v>
      </c>
      <c r="R16" s="2" t="e">
        <f aca="true" t="shared" si="6" ref="R16:Z16">MAX(R7:R9)</f>
        <v>#N/A</v>
      </c>
      <c r="S16" s="2" t="e">
        <f t="shared" si="6"/>
        <v>#N/A</v>
      </c>
      <c r="T16" s="18" t="e">
        <f t="shared" si="6"/>
        <v>#N/A</v>
      </c>
      <c r="U16" s="18" t="e">
        <f t="shared" si="6"/>
        <v>#N/A</v>
      </c>
      <c r="V16" s="18" t="e">
        <f t="shared" si="6"/>
        <v>#N/A</v>
      </c>
      <c r="W16" s="2" t="e">
        <f t="shared" si="6"/>
        <v>#N/A</v>
      </c>
      <c r="X16" s="2">
        <f t="shared" si="6"/>
        <v>0</v>
      </c>
      <c r="Y16" s="2">
        <f t="shared" si="6"/>
        <v>0</v>
      </c>
      <c r="Z16" s="2">
        <f t="shared" si="6"/>
        <v>0</v>
      </c>
      <c r="AA16" s="2">
        <f>MAX(AA7:AA9)</f>
        <v>0</v>
      </c>
      <c r="AB16" s="2">
        <f>MAX(AB7:AB9)</f>
        <v>0</v>
      </c>
      <c r="AC16" s="2">
        <f>MAX(AC7:AC9)</f>
        <v>0</v>
      </c>
      <c r="AD16" s="7" t="e">
        <f>MAX(AD7:AD9)</f>
        <v>#N/A</v>
      </c>
      <c r="AE16" s="7" t="e">
        <f>MAX(AE7:AE9)</f>
        <v>#N/A</v>
      </c>
    </row>
    <row r="17" spans="2:31" s="2" customFormat="1" ht="12.75">
      <c r="B17" s="2" t="s">
        <v>145</v>
      </c>
      <c r="D17" s="2">
        <f>MIN(D7:D9)</f>
        <v>0</v>
      </c>
      <c r="F17" s="2">
        <f aca="true" t="shared" si="7" ref="F17:P17">MIN(F7:F9)</f>
        <v>0</v>
      </c>
      <c r="G17" s="2">
        <f t="shared" si="7"/>
        <v>0</v>
      </c>
      <c r="H17" s="2">
        <f t="shared" si="7"/>
        <v>0</v>
      </c>
      <c r="I17" s="2">
        <f t="shared" si="7"/>
        <v>0</v>
      </c>
      <c r="J17" s="2">
        <f t="shared" si="7"/>
        <v>0</v>
      </c>
      <c r="K17" s="2">
        <f t="shared" si="7"/>
        <v>0</v>
      </c>
      <c r="L17" s="2">
        <f t="shared" si="7"/>
        <v>0</v>
      </c>
      <c r="M17" s="2">
        <f t="shared" si="7"/>
        <v>0</v>
      </c>
      <c r="N17" s="2">
        <f t="shared" si="7"/>
        <v>0</v>
      </c>
      <c r="O17" s="2">
        <f t="shared" si="7"/>
        <v>0</v>
      </c>
      <c r="P17" s="2">
        <f t="shared" si="7"/>
        <v>0</v>
      </c>
      <c r="R17" s="2" t="e">
        <f aca="true" t="shared" si="8" ref="R17:Z17">MIN(R7:R9)</f>
        <v>#N/A</v>
      </c>
      <c r="S17" s="2" t="e">
        <f t="shared" si="8"/>
        <v>#N/A</v>
      </c>
      <c r="T17" s="18" t="e">
        <f t="shared" si="8"/>
        <v>#N/A</v>
      </c>
      <c r="U17" s="18" t="e">
        <f t="shared" si="8"/>
        <v>#N/A</v>
      </c>
      <c r="V17" s="18" t="e">
        <f t="shared" si="8"/>
        <v>#N/A</v>
      </c>
      <c r="W17" s="2" t="e">
        <f t="shared" si="8"/>
        <v>#N/A</v>
      </c>
      <c r="X17" s="2">
        <f t="shared" si="8"/>
        <v>0</v>
      </c>
      <c r="Y17" s="2">
        <f t="shared" si="8"/>
        <v>0</v>
      </c>
      <c r="Z17" s="2">
        <f t="shared" si="8"/>
        <v>0</v>
      </c>
      <c r="AA17" s="2">
        <f>MIN(AA7:AA9)</f>
        <v>0</v>
      </c>
      <c r="AB17" s="2">
        <f>MIN(AB7:AB9)</f>
        <v>0</v>
      </c>
      <c r="AC17" s="2">
        <f>MIN(AC7:AC9)</f>
        <v>0</v>
      </c>
      <c r="AD17" s="7" t="e">
        <f>MIN(AD7:AD9)</f>
        <v>#N/A</v>
      </c>
      <c r="AE17" s="7" t="e">
        <f>MIN(AE7:AE9)</f>
        <v>#N/A</v>
      </c>
    </row>
    <row r="20" ht="15.75">
      <c r="B20" s="34" t="s">
        <v>133</v>
      </c>
    </row>
    <row r="21" ht="12.75">
      <c r="B21" s="4"/>
    </row>
    <row r="22" ht="12.75">
      <c r="B22" s="4" t="s">
        <v>197</v>
      </c>
    </row>
    <row r="23" ht="12.75">
      <c r="B23" s="4" t="s">
        <v>181</v>
      </c>
    </row>
    <row r="24" ht="12.75">
      <c r="B24" s="4" t="s">
        <v>182</v>
      </c>
    </row>
    <row r="25" ht="25.5">
      <c r="B25" s="43" t="s">
        <v>198</v>
      </c>
    </row>
  </sheetData>
  <mergeCells count="1">
    <mergeCell ref="D5:E5"/>
  </mergeCells>
  <printOptions gridLines="1"/>
  <pageMargins left="0.18" right="0.46" top="1" bottom="1" header="0.5" footer="0.5"/>
  <pageSetup fitToHeight="1" fitToWidth="1" horizontalDpi="300" verticalDpi="300" orientation="landscape" scale="44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workbookViewId="0" topLeftCell="A1">
      <selection activeCell="A1" sqref="A1"/>
    </sheetView>
  </sheetViews>
  <sheetFormatPr defaultColWidth="9.00390625" defaultRowHeight="12.75"/>
  <cols>
    <col min="1" max="1" width="28.75390625" style="0" customWidth="1"/>
    <col min="2" max="2" width="8.625" style="0" bestFit="1" customWidth="1"/>
    <col min="3" max="3" width="6.125" style="0" bestFit="1" customWidth="1"/>
    <col min="4" max="4" width="6.125" style="9" bestFit="1" customWidth="1"/>
    <col min="5" max="5" width="10.125" style="0" bestFit="1" customWidth="1"/>
    <col min="6" max="11" width="7.00390625" style="0" bestFit="1" customWidth="1"/>
    <col min="12" max="12" width="6.00390625" style="0" bestFit="1" customWidth="1"/>
    <col min="13" max="13" width="7.625" style="0" customWidth="1"/>
    <col min="14" max="14" width="8.00390625" style="0" customWidth="1"/>
    <col min="15" max="15" width="6.875" style="0" customWidth="1"/>
    <col min="16" max="17" width="6.00390625" style="0" bestFit="1" customWidth="1"/>
  </cols>
  <sheetData>
    <row r="1" spans="1:2" ht="18">
      <c r="A1" s="32" t="s">
        <v>146</v>
      </c>
      <c r="B1" s="27"/>
    </row>
    <row r="3" spans="1:11" ht="12.75">
      <c r="A3" s="2"/>
      <c r="B3" s="2" t="s">
        <v>24</v>
      </c>
      <c r="C3" s="18" t="s">
        <v>24</v>
      </c>
      <c r="D3" s="18" t="s">
        <v>24</v>
      </c>
      <c r="E3" s="18" t="s">
        <v>24</v>
      </c>
      <c r="F3" s="18" t="s">
        <v>24</v>
      </c>
      <c r="G3" s="18" t="s">
        <v>24</v>
      </c>
      <c r="H3" s="18" t="s">
        <v>24</v>
      </c>
      <c r="I3" s="18" t="s">
        <v>24</v>
      </c>
      <c r="J3" s="18" t="s">
        <v>24</v>
      </c>
      <c r="K3" s="18" t="s">
        <v>24</v>
      </c>
    </row>
    <row r="4" spans="1:13" s="8" customFormat="1" ht="12.75">
      <c r="A4" s="20" t="s">
        <v>16</v>
      </c>
      <c r="B4" s="20">
        <v>1</v>
      </c>
      <c r="C4" s="20">
        <f>B4+1</f>
        <v>2</v>
      </c>
      <c r="D4" s="20">
        <f aca="true" t="shared" si="0" ref="D4:K4">C4+1</f>
        <v>3</v>
      </c>
      <c r="E4" s="20">
        <f t="shared" si="0"/>
        <v>4</v>
      </c>
      <c r="F4" s="20">
        <f t="shared" si="0"/>
        <v>5</v>
      </c>
      <c r="G4" s="20">
        <f t="shared" si="0"/>
        <v>6</v>
      </c>
      <c r="H4" s="20">
        <f t="shared" si="0"/>
        <v>7</v>
      </c>
      <c r="I4" s="20">
        <f t="shared" si="0"/>
        <v>8</v>
      </c>
      <c r="J4" s="20">
        <f t="shared" si="0"/>
        <v>9</v>
      </c>
      <c r="K4" s="20">
        <f t="shared" si="0"/>
        <v>10</v>
      </c>
      <c r="M4" s="8" t="s">
        <v>147</v>
      </c>
    </row>
    <row r="5" spans="1:13" ht="12.75">
      <c r="A5" s="2" t="s">
        <v>28</v>
      </c>
      <c r="B5" s="20">
        <f>DCOUNT(Grades!$Q$5:$T$9,"mean lab",B3:B4)</f>
        <v>0</v>
      </c>
      <c r="C5" s="20">
        <f>DCOUNT(Grades!$Q$5:$T$9,"mean lab",C$3:C$4)</f>
        <v>0</v>
      </c>
      <c r="D5" s="20">
        <f>DCOUNT(Grades!$Q$5:$T$9,"mean lab",D$3:D$4)</f>
        <v>0</v>
      </c>
      <c r="E5" s="20">
        <f>DCOUNT(Grades!$Q$5:$T$9,"mean lab",E$3:E$4)</f>
        <v>0</v>
      </c>
      <c r="F5" s="20">
        <f>DCOUNT(Grades!$Q$5:$T$9,"mean lab",F$3:F$4)</f>
        <v>0</v>
      </c>
      <c r="G5" s="20">
        <f>DCOUNT(Grades!$Q$5:$T$9,"mean lab",G$3:G$4)</f>
        <v>0</v>
      </c>
      <c r="H5" s="20">
        <f>DCOUNT(Grades!$Q$5:$T$9,"mean lab",H$3:H$4)</f>
        <v>0</v>
      </c>
      <c r="I5" s="20">
        <f>DCOUNT(Grades!$Q$5:$T$9,"mean lab",I$3:I$4)</f>
        <v>0</v>
      </c>
      <c r="J5" s="20">
        <f>DCOUNT(Grades!$Q$5:$T$9,"mean lab",J$3:J$4)</f>
        <v>0</v>
      </c>
      <c r="K5" s="20">
        <f>DCOUNT(Grades!$Q$5:$T$9,"mean lab",K$3:K$4)</f>
        <v>0</v>
      </c>
      <c r="M5" t="s">
        <v>148</v>
      </c>
    </row>
    <row r="6" spans="1:13" ht="12.75">
      <c r="A6" s="2" t="s">
        <v>14</v>
      </c>
      <c r="B6" s="18" t="e">
        <f>DAVERAGE(Grades!$Q$5:$T$9,"mean lab",B$3:B$4)</f>
        <v>#DIV/0!</v>
      </c>
      <c r="C6" s="18" t="e">
        <f>DAVERAGE(Grades!$Q$5:$T$9,"mean lab",C$3:C$4)</f>
        <v>#DIV/0!</v>
      </c>
      <c r="D6" s="18" t="e">
        <f>DAVERAGE(Grades!$Q$5:$T$9,"mean lab",D$3:D$4)</f>
        <v>#DIV/0!</v>
      </c>
      <c r="E6" s="18" t="e">
        <f>DAVERAGE(Grades!$Q$5:$T$9,"mean lab",E$3:E$4)</f>
        <v>#DIV/0!</v>
      </c>
      <c r="F6" s="18" t="e">
        <f>DAVERAGE(Grades!$Q$5:$T$9,"mean lab",F$3:F$4)</f>
        <v>#DIV/0!</v>
      </c>
      <c r="G6" s="18" t="e">
        <f>DAVERAGE(Grades!$Q$5:$T$9,"mean lab",G$3:G$4)</f>
        <v>#DIV/0!</v>
      </c>
      <c r="H6" s="18" t="e">
        <f>DAVERAGE(Grades!$Q$5:$T$9,"mean lab",H$3:H$4)</f>
        <v>#DIV/0!</v>
      </c>
      <c r="I6" s="18" t="e">
        <f>DAVERAGE(Grades!$Q$5:$T$9,"mean lab",I$3:I$4)</f>
        <v>#DIV/0!</v>
      </c>
      <c r="J6" s="18" t="e">
        <f>DAVERAGE(Grades!$Q$5:$T$9,"mean lab",J$3:J$4)</f>
        <v>#DIV/0!</v>
      </c>
      <c r="K6" s="18" t="e">
        <f>DAVERAGE(Grades!$Q$5:$T$9,"mean lab",K$3:K$4)</f>
        <v>#DIV/0!</v>
      </c>
      <c r="M6" t="s">
        <v>149</v>
      </c>
    </row>
    <row r="7" spans="1:11" ht="12.75">
      <c r="A7" s="2" t="s">
        <v>154</v>
      </c>
      <c r="B7" s="18" t="e">
        <f>DSTDEVP(Grades!$Q$5:$T$9,"mean lab",B$3:B$4)</f>
        <v>#DIV/0!</v>
      </c>
      <c r="C7" s="18" t="e">
        <f>DSTDEVP(Grades!$Q$5:$T$9,"mean lab",C$3:C$4)</f>
        <v>#DIV/0!</v>
      </c>
      <c r="D7" s="18" t="e">
        <f>DSTDEVP(Grades!$Q$5:$T$9,"mean lab",D$3:D$4)</f>
        <v>#DIV/0!</v>
      </c>
      <c r="E7" s="18" t="e">
        <f>DSTDEVP(Grades!$Q$5:$T$9,"mean lab",E$3:E$4)</f>
        <v>#DIV/0!</v>
      </c>
      <c r="F7" s="18" t="e">
        <f>DSTDEVP(Grades!$Q$5:$T$9,"mean lab",F$3:F$4)</f>
        <v>#DIV/0!</v>
      </c>
      <c r="G7" s="18" t="e">
        <f>DSTDEVP(Grades!$Q$5:$T$9,"mean lab",G$3:G$4)</f>
        <v>#DIV/0!</v>
      </c>
      <c r="H7" s="18" t="e">
        <f>DSTDEVP(Grades!$Q$5:$T$9,"mean lab",H$3:H$4)</f>
        <v>#DIV/0!</v>
      </c>
      <c r="I7" s="18" t="e">
        <f>DSTDEVP(Grades!$Q$5:$T$9,"mean lab",I$3:I$4)</f>
        <v>#DIV/0!</v>
      </c>
      <c r="J7" s="18" t="e">
        <f>DSTDEVP(Grades!$Q$5:$T$9,"mean lab",J$3:J$4)</f>
        <v>#DIV/0!</v>
      </c>
      <c r="K7" s="18" t="e">
        <f>DSTDEVP(Grades!$Q$5:$T$9,"mean lab",K$3:K$4)</f>
        <v>#DIV/0!</v>
      </c>
    </row>
    <row r="8" spans="1:11" ht="12.75">
      <c r="A8" s="2" t="s">
        <v>32</v>
      </c>
      <c r="B8" s="18" t="e">
        <f>HLOOKUP(Setup!$B$35,$A$4:$E$7,4,FALSE)/B7</f>
        <v>#N/A</v>
      </c>
      <c r="C8" s="18" t="e">
        <f>HLOOKUP(Setup!$B$35,$A$4:$K$7,4,FALSE)/C7</f>
        <v>#N/A</v>
      </c>
      <c r="D8" s="18" t="e">
        <f>HLOOKUP(Setup!$B$35,$A$4:$K$7,4,FALSE)/D7</f>
        <v>#N/A</v>
      </c>
      <c r="E8" s="18" t="e">
        <f>HLOOKUP(Setup!$B$35,$A$4:$K$7,4,FALSE)/E7</f>
        <v>#N/A</v>
      </c>
      <c r="F8" s="18" t="e">
        <f>HLOOKUP(Setup!$B$35,$A$4:$K$7,4,FALSE)/F7</f>
        <v>#N/A</v>
      </c>
      <c r="G8" s="18" t="e">
        <f>HLOOKUP(Setup!$B$35,$A$4:$K$7,4,FALSE)/G7</f>
        <v>#N/A</v>
      </c>
      <c r="H8" s="18" t="e">
        <f>HLOOKUP(Setup!$B$35,$A$4:$K$7,4,FALSE)/H7</f>
        <v>#N/A</v>
      </c>
      <c r="I8" s="18" t="e">
        <f>HLOOKUP(Setup!$B$35,$A$4:$K$7,4,FALSE)/I7</f>
        <v>#N/A</v>
      </c>
      <c r="J8" s="18" t="e">
        <f>HLOOKUP(Setup!$B$35,$A$4:$K$7,4,FALSE)/J7</f>
        <v>#N/A</v>
      </c>
      <c r="K8" s="18" t="e">
        <f>HLOOKUP(Setup!$B$35,$A$4:$K$7,4,FALSE)/K7</f>
        <v>#N/A</v>
      </c>
    </row>
    <row r="9" spans="1:11" ht="12.75">
      <c r="A9" s="2" t="s">
        <v>86</v>
      </c>
      <c r="B9" s="18" t="e">
        <f>B8*B6-HLOOKUP(Setup!$B$35,$A$4:$K$7,3,FALSE)</f>
        <v>#N/A</v>
      </c>
      <c r="C9" s="18" t="e">
        <f>C8*C6-HLOOKUP(Setup!$B$35,$A$4:$K$7,3,FALSE)</f>
        <v>#N/A</v>
      </c>
      <c r="D9" s="18" t="e">
        <f>D8*D6-HLOOKUP(Setup!$B$35,$A$4:$K$7,3,FALSE)</f>
        <v>#N/A</v>
      </c>
      <c r="E9" s="18" t="e">
        <f>E8*E6-HLOOKUP(Setup!$B$35,$A$4:$K$7,3,FALSE)</f>
        <v>#N/A</v>
      </c>
      <c r="F9" s="18" t="e">
        <f>F8*F6-HLOOKUP(Setup!$B$35,$A$4:$K$7,3,FALSE)</f>
        <v>#N/A</v>
      </c>
      <c r="G9" s="18" t="e">
        <f>G8*G6-HLOOKUP(Setup!$B$35,$A$4:$K$7,3,FALSE)</f>
        <v>#N/A</v>
      </c>
      <c r="H9" s="18" t="e">
        <f>H8*H6-HLOOKUP(Setup!$B$35,$A$4:$K$7,3,FALSE)</f>
        <v>#N/A</v>
      </c>
      <c r="I9" s="18" t="e">
        <f>I8*I6-HLOOKUP(Setup!$B$35,$A$4:$K$7,3,FALSE)</f>
        <v>#N/A</v>
      </c>
      <c r="J9" s="18" t="e">
        <f>J8*J6-HLOOKUP(Setup!$B$35,$A$4:$K$7,3,FALSE)</f>
        <v>#N/A</v>
      </c>
      <c r="K9" s="18" t="e">
        <f>K8*K6-HLOOKUP(Setup!$B$35,$A$4:$K$7,3,FALSE)</f>
        <v>#N/A</v>
      </c>
    </row>
    <row r="10" spans="1:11" ht="12.75">
      <c r="A10" s="2" t="s">
        <v>87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3" ht="12.75">
      <c r="A11" s="2" t="s">
        <v>150</v>
      </c>
      <c r="B11" s="18" t="e">
        <f>DAVERAGE(Grades!$Q$5:$U$9,"adj mean lab",B$3:B$4)</f>
        <v>#DIV/0!</v>
      </c>
      <c r="C11" s="18" t="e">
        <f>DAVERAGE(Grades!$Q$5:$U$9,"adj mean lab",C$3:C$4)</f>
        <v>#DIV/0!</v>
      </c>
      <c r="D11" s="18" t="e">
        <f>DAVERAGE(Grades!$Q$5:$U$9,"adj mean lab",D$3:D$4)</f>
        <v>#DIV/0!</v>
      </c>
      <c r="E11" s="18" t="e">
        <f>DAVERAGE(Grades!$Q$5:$U$9,"adj mean lab",E$3:E$4)</f>
        <v>#DIV/0!</v>
      </c>
      <c r="F11" s="18" t="e">
        <f>DAVERAGE(Grades!$Q$5:$U$9,"adj mean lab",F$3:F$4)</f>
        <v>#DIV/0!</v>
      </c>
      <c r="G11" s="18" t="e">
        <f>DAVERAGE(Grades!$Q$5:$U$9,"adj mean lab",G$3:G$4)</f>
        <v>#DIV/0!</v>
      </c>
      <c r="H11" s="18" t="e">
        <f>DAVERAGE(Grades!$Q$5:$U$9,"adj mean lab",H$3:H$4)</f>
        <v>#DIV/0!</v>
      </c>
      <c r="I11" s="18" t="e">
        <f>DAVERAGE(Grades!$Q$5:$U$9,"adj mean lab",I$3:I$4)</f>
        <v>#DIV/0!</v>
      </c>
      <c r="J11" s="18" t="e">
        <f>DAVERAGE(Grades!$Q$5:$U$9,"adj mean lab",J$3:J$4)</f>
        <v>#DIV/0!</v>
      </c>
      <c r="K11" s="18" t="e">
        <f>DAVERAGE(Grades!$Q$5:$U$9,"adj mean lab",K$3:K$4)</f>
        <v>#DIV/0!</v>
      </c>
      <c r="M11" t="s">
        <v>88</v>
      </c>
    </row>
    <row r="12" spans="1:11" ht="12.75">
      <c r="A12" s="2" t="s">
        <v>151</v>
      </c>
      <c r="B12" s="18" t="e">
        <f>DSTDEVP(Grades!$Q$5:$U$9,"adj mean lab",B$3:B$4)</f>
        <v>#DIV/0!</v>
      </c>
      <c r="C12" s="18" t="e">
        <f>DSTDEVP(Grades!$Q$5:$U$9,"adj mean lab",C$3:C$4)</f>
        <v>#DIV/0!</v>
      </c>
      <c r="D12" s="18" t="e">
        <f>DSTDEVP(Grades!$Q$5:$U$9,"adj mean lab",D$3:D$4)</f>
        <v>#DIV/0!</v>
      </c>
      <c r="E12" s="18" t="e">
        <f>DSTDEVP(Grades!$Q$5:$U$9,"adj mean lab",E$3:E$4)</f>
        <v>#DIV/0!</v>
      </c>
      <c r="F12" s="18" t="e">
        <f>DSTDEVP(Grades!$Q$5:$U$9,"adj mean lab",F$3:F$4)</f>
        <v>#DIV/0!</v>
      </c>
      <c r="G12" s="18" t="e">
        <f>DSTDEVP(Grades!$Q$5:$U$9,"adj mean lab",G$3:G$4)</f>
        <v>#DIV/0!</v>
      </c>
      <c r="H12" s="18" t="e">
        <f>DSTDEVP(Grades!$Q$5:$U$9,"adj mean lab",H$3:H$4)</f>
        <v>#DIV/0!</v>
      </c>
      <c r="I12" s="18" t="e">
        <f>DSTDEVP(Grades!$Q$5:$U$9,"adj mean lab",I$3:I$4)</f>
        <v>#DIV/0!</v>
      </c>
      <c r="J12" s="18" t="e">
        <f>DSTDEVP(Grades!$Q$5:$U$9,"adj mean lab",J$3:J$4)</f>
        <v>#DIV/0!</v>
      </c>
      <c r="K12" s="18" t="e">
        <f>DSTDEVP(Grades!$Q$5:$U$9,"adj mean lab",K$3:K$4)</f>
        <v>#DIV/0!</v>
      </c>
    </row>
    <row r="14" spans="1:4" ht="12.75">
      <c r="A14" s="2" t="s">
        <v>92</v>
      </c>
      <c r="B14" s="7" t="e">
        <f>Grades!AE14</f>
        <v>#N/A</v>
      </c>
      <c r="C14" s="2"/>
      <c r="D14" s="18"/>
    </row>
    <row r="15" spans="1:4" ht="12.75">
      <c r="A15" s="2" t="s">
        <v>152</v>
      </c>
      <c r="B15" s="7" t="e">
        <f>Grades!AE15/3</f>
        <v>#N/A</v>
      </c>
      <c r="C15" s="2"/>
      <c r="D15" s="18"/>
    </row>
    <row r="16" spans="1:4" ht="12.75">
      <c r="A16" s="2" t="s">
        <v>91</v>
      </c>
      <c r="B16" s="2">
        <f>VLOOKUP(Setup!B22,B21:D31,3,FALSE)</f>
        <v>6</v>
      </c>
      <c r="C16" s="2"/>
      <c r="D16" s="18"/>
    </row>
    <row r="17" spans="1:4" ht="12.75">
      <c r="A17" s="2" t="s">
        <v>93</v>
      </c>
      <c r="B17" s="2">
        <f>VLOOKUP(Setup!B24,B21:D31,3,FALSE)</f>
        <v>9</v>
      </c>
      <c r="C17" s="2"/>
      <c r="D17" s="18"/>
    </row>
    <row r="18" spans="1:4" ht="12.75">
      <c r="A18" s="2" t="s">
        <v>153</v>
      </c>
      <c r="B18" s="7" t="e">
        <f>$B$14+($B$16-0.5-B17)*$B$15</f>
        <v>#N/A</v>
      </c>
      <c r="C18" s="2"/>
      <c r="D18" s="18"/>
    </row>
    <row r="19" spans="1:4" ht="12.75">
      <c r="A19" s="7" t="s">
        <v>20</v>
      </c>
      <c r="B19" s="2" t="s">
        <v>21</v>
      </c>
      <c r="C19" s="2" t="s">
        <v>28</v>
      </c>
      <c r="D19" s="18" t="s">
        <v>25</v>
      </c>
    </row>
    <row r="20" spans="1:4" ht="12.75">
      <c r="A20" s="7">
        <v>0</v>
      </c>
      <c r="B20" s="2" t="s">
        <v>23</v>
      </c>
      <c r="C20" s="2">
        <f>Calc!B71</f>
        <v>0</v>
      </c>
      <c r="D20" s="18"/>
    </row>
    <row r="21" spans="1:4" ht="12.75">
      <c r="A21" s="7" t="e">
        <f aca="true" t="shared" si="1" ref="A21:A31">$B$14+($B$16-0.5-D21)*$B$15</f>
        <v>#N/A</v>
      </c>
      <c r="B21" s="2" t="s">
        <v>26</v>
      </c>
      <c r="C21" s="2">
        <f>Calc!C71</f>
        <v>0</v>
      </c>
      <c r="D21" s="20">
        <v>11</v>
      </c>
    </row>
    <row r="22" spans="1:4" ht="12.75">
      <c r="A22" s="7" t="e">
        <f t="shared" si="1"/>
        <v>#N/A</v>
      </c>
      <c r="B22" s="2" t="s">
        <v>27</v>
      </c>
      <c r="C22" s="2">
        <f>Calc!D71</f>
        <v>0</v>
      </c>
      <c r="D22" s="20">
        <v>10</v>
      </c>
    </row>
    <row r="23" spans="1:4" ht="12.75">
      <c r="A23" s="7" t="e">
        <f t="shared" si="1"/>
        <v>#N/A</v>
      </c>
      <c r="B23" s="2" t="s">
        <v>29</v>
      </c>
      <c r="C23" s="2">
        <f>Calc!E71</f>
        <v>0</v>
      </c>
      <c r="D23" s="20">
        <v>9</v>
      </c>
    </row>
    <row r="24" spans="1:4" ht="12.75">
      <c r="A24" s="7" t="e">
        <f t="shared" si="1"/>
        <v>#N/A</v>
      </c>
      <c r="B24" s="2" t="s">
        <v>30</v>
      </c>
      <c r="C24" s="2">
        <f>Calc!F71</f>
        <v>0</v>
      </c>
      <c r="D24" s="20">
        <v>8</v>
      </c>
    </row>
    <row r="25" spans="1:4" ht="12.75">
      <c r="A25" s="7" t="e">
        <f t="shared" si="1"/>
        <v>#N/A</v>
      </c>
      <c r="B25" s="2" t="s">
        <v>31</v>
      </c>
      <c r="C25" s="2">
        <f>Calc!G71</f>
        <v>0</v>
      </c>
      <c r="D25" s="20">
        <v>7</v>
      </c>
    </row>
    <row r="26" spans="1:4" ht="12.75">
      <c r="A26" s="7" t="e">
        <f t="shared" si="1"/>
        <v>#N/A</v>
      </c>
      <c r="B26" s="2" t="s">
        <v>33</v>
      </c>
      <c r="C26" s="2">
        <f>Calc!H71</f>
        <v>0</v>
      </c>
      <c r="D26" s="20">
        <v>6</v>
      </c>
    </row>
    <row r="27" spans="1:4" ht="12.75">
      <c r="A27" s="7" t="e">
        <f t="shared" si="1"/>
        <v>#N/A</v>
      </c>
      <c r="B27" s="2" t="s">
        <v>34</v>
      </c>
      <c r="C27" s="2">
        <f>Calc!I71</f>
        <v>0</v>
      </c>
      <c r="D27" s="20">
        <v>5</v>
      </c>
    </row>
    <row r="28" spans="1:4" ht="12.75">
      <c r="A28" s="7" t="e">
        <f t="shared" si="1"/>
        <v>#N/A</v>
      </c>
      <c r="B28" s="2" t="s">
        <v>35</v>
      </c>
      <c r="C28" s="2">
        <f>Calc!J71</f>
        <v>0</v>
      </c>
      <c r="D28" s="20">
        <v>4</v>
      </c>
    </row>
    <row r="29" spans="1:4" ht="12.75">
      <c r="A29" s="7" t="e">
        <f t="shared" si="1"/>
        <v>#N/A</v>
      </c>
      <c r="B29" s="2" t="s">
        <v>36</v>
      </c>
      <c r="C29" s="2">
        <f>Calc!K71</f>
        <v>0</v>
      </c>
      <c r="D29" s="20">
        <v>3</v>
      </c>
    </row>
    <row r="30" spans="1:4" ht="12.75">
      <c r="A30" s="7" t="e">
        <f t="shared" si="1"/>
        <v>#N/A</v>
      </c>
      <c r="B30" s="2" t="s">
        <v>37</v>
      </c>
      <c r="C30" s="2">
        <f>Calc!L71</f>
        <v>0</v>
      </c>
      <c r="D30" s="20">
        <v>2</v>
      </c>
    </row>
    <row r="31" spans="1:4" ht="12.75">
      <c r="A31" s="7" t="e">
        <f t="shared" si="1"/>
        <v>#N/A</v>
      </c>
      <c r="B31" s="2" t="s">
        <v>38</v>
      </c>
      <c r="C31" s="2">
        <f>Calc!M71</f>
        <v>0</v>
      </c>
      <c r="D31" s="20">
        <v>1</v>
      </c>
    </row>
    <row r="32" spans="1:4" ht="12.75">
      <c r="A32" s="7"/>
      <c r="B32" s="2"/>
      <c r="C32" s="2">
        <f>SUM(C20:C31)</f>
        <v>0</v>
      </c>
      <c r="D32" s="18"/>
    </row>
    <row r="36" spans="6:7" ht="12.75">
      <c r="F36" s="35"/>
      <c r="G36" s="35"/>
    </row>
    <row r="37" spans="6:7" ht="12.75">
      <c r="F37" s="35"/>
      <c r="G37" s="35"/>
    </row>
    <row r="38" spans="1:7" ht="12.75">
      <c r="A38" s="2" t="s">
        <v>40</v>
      </c>
      <c r="B38">
        <v>5</v>
      </c>
      <c r="D38" s="37"/>
      <c r="E38" s="37"/>
      <c r="F38" s="37"/>
      <c r="G38" s="37"/>
    </row>
    <row r="39" spans="1:21" ht="12.75">
      <c r="A39" s="2" t="s">
        <v>199</v>
      </c>
      <c r="B39" t="s">
        <v>200</v>
      </c>
      <c r="C39" t="str">
        <f>B39</f>
        <v>Final</v>
      </c>
      <c r="D39" t="str">
        <f aca="true" t="shared" si="2" ref="D39:U39">C39</f>
        <v>Final</v>
      </c>
      <c r="E39" t="str">
        <f t="shared" si="2"/>
        <v>Final</v>
      </c>
      <c r="F39" t="str">
        <f t="shared" si="2"/>
        <v>Final</v>
      </c>
      <c r="G39" t="str">
        <f t="shared" si="2"/>
        <v>Final</v>
      </c>
      <c r="H39" t="str">
        <f t="shared" si="2"/>
        <v>Final</v>
      </c>
      <c r="I39" t="str">
        <f t="shared" si="2"/>
        <v>Final</v>
      </c>
      <c r="J39" t="str">
        <f t="shared" si="2"/>
        <v>Final</v>
      </c>
      <c r="K39" t="str">
        <f t="shared" si="2"/>
        <v>Final</v>
      </c>
      <c r="L39" t="str">
        <f t="shared" si="2"/>
        <v>Final</v>
      </c>
      <c r="M39" t="str">
        <f t="shared" si="2"/>
        <v>Final</v>
      </c>
      <c r="N39" t="str">
        <f t="shared" si="2"/>
        <v>Final</v>
      </c>
      <c r="O39" t="str">
        <f t="shared" si="2"/>
        <v>Final</v>
      </c>
      <c r="P39" t="str">
        <f t="shared" si="2"/>
        <v>Final</v>
      </c>
      <c r="Q39" t="str">
        <f t="shared" si="2"/>
        <v>Final</v>
      </c>
      <c r="R39" t="str">
        <f t="shared" si="2"/>
        <v>Final</v>
      </c>
      <c r="S39" t="str">
        <f t="shared" si="2"/>
        <v>Final</v>
      </c>
      <c r="T39" t="str">
        <f t="shared" si="2"/>
        <v>Final</v>
      </c>
      <c r="U39" t="str">
        <f t="shared" si="2"/>
        <v>Final</v>
      </c>
    </row>
    <row r="40" spans="1:21" ht="12.75">
      <c r="A40" s="2" t="s">
        <v>201</v>
      </c>
      <c r="B40">
        <v>5</v>
      </c>
      <c r="C40">
        <f aca="true" t="shared" si="3" ref="C40:U40">B40+$B38</f>
        <v>10</v>
      </c>
      <c r="D40">
        <f t="shared" si="3"/>
        <v>15</v>
      </c>
      <c r="E40">
        <f t="shared" si="3"/>
        <v>20</v>
      </c>
      <c r="F40">
        <f t="shared" si="3"/>
        <v>25</v>
      </c>
      <c r="G40">
        <f t="shared" si="3"/>
        <v>30</v>
      </c>
      <c r="H40">
        <f t="shared" si="3"/>
        <v>35</v>
      </c>
      <c r="I40">
        <f t="shared" si="3"/>
        <v>40</v>
      </c>
      <c r="J40">
        <f t="shared" si="3"/>
        <v>45</v>
      </c>
      <c r="K40">
        <f t="shared" si="3"/>
        <v>50</v>
      </c>
      <c r="L40">
        <f t="shared" si="3"/>
        <v>55</v>
      </c>
      <c r="M40">
        <f t="shared" si="3"/>
        <v>60</v>
      </c>
      <c r="N40">
        <f t="shared" si="3"/>
        <v>65</v>
      </c>
      <c r="O40">
        <f t="shared" si="3"/>
        <v>70</v>
      </c>
      <c r="P40">
        <f t="shared" si="3"/>
        <v>75</v>
      </c>
      <c r="Q40">
        <f t="shared" si="3"/>
        <v>80</v>
      </c>
      <c r="R40">
        <f t="shared" si="3"/>
        <v>85</v>
      </c>
      <c r="S40">
        <f t="shared" si="3"/>
        <v>90</v>
      </c>
      <c r="T40">
        <f t="shared" si="3"/>
        <v>95</v>
      </c>
      <c r="U40">
        <f t="shared" si="3"/>
        <v>100</v>
      </c>
    </row>
    <row r="41" spans="1:21" ht="12.75">
      <c r="A41" s="2" t="s">
        <v>202</v>
      </c>
      <c r="B41" s="2">
        <f>DCOUNTA(Grades!$D$5:$AF$9,"Final",B39:B40)</f>
        <v>0</v>
      </c>
      <c r="C41" s="2">
        <f>DCOUNTA(Grades!$D$5:$AF$9,"Final",C39:C40)</f>
        <v>0</v>
      </c>
      <c r="D41" s="2">
        <f>DCOUNTA(Grades!$D$5:$AF$9,"Final",D39:D40)</f>
        <v>0</v>
      </c>
      <c r="E41" s="2">
        <f>DCOUNTA(Grades!$D$5:$AF$9,"Final",E39:E40)</f>
        <v>0</v>
      </c>
      <c r="F41" s="2">
        <f>DCOUNTA(Grades!$D$5:$AF$9,"Final",F39:F40)</f>
        <v>0</v>
      </c>
      <c r="G41" s="2">
        <f>DCOUNTA(Grades!$D$5:$AF$9,"Final",G39:G40)</f>
        <v>0</v>
      </c>
      <c r="H41" s="2">
        <f>DCOUNTA(Grades!$D$5:$AF$9,"Final",H39:H40)</f>
        <v>0</v>
      </c>
      <c r="I41" s="2">
        <f>DCOUNTA(Grades!$D$5:$AF$9,"Final",I39:I40)</f>
        <v>0</v>
      </c>
      <c r="J41" s="2">
        <f>DCOUNTA(Grades!$D$5:$AF$9,"Final",J39:J40)</f>
        <v>0</v>
      </c>
      <c r="K41" s="2">
        <f>DCOUNTA(Grades!$D$5:$AF$9,"Final",K39:K40)</f>
        <v>0</v>
      </c>
      <c r="L41" s="2">
        <f>DCOUNTA(Grades!$D$5:$AF$9,"Final",L39:L40)</f>
        <v>0</v>
      </c>
      <c r="M41" s="2">
        <f>DCOUNTA(Grades!$D$5:$AF$9,"Final",M39:M40)</f>
        <v>0</v>
      </c>
      <c r="N41" s="2">
        <f>DCOUNTA(Grades!$D$5:$AF$9,"Final",N39:N40)</f>
        <v>0</v>
      </c>
      <c r="O41" s="2">
        <f>DCOUNTA(Grades!$D$5:$AF$9,"Final",O39:O40)</f>
        <v>0</v>
      </c>
      <c r="P41" s="2">
        <f>DCOUNTA(Grades!$D$5:$AF$9,"Final",P39:P40)</f>
        <v>0</v>
      </c>
      <c r="Q41" s="2">
        <f>DCOUNTA(Grades!$D$5:$AF$9,"Final",Q39:Q40)</f>
        <v>0</v>
      </c>
      <c r="R41" s="2">
        <f>DCOUNTA(Grades!$D$5:$AF$9,"Final",R39:R40)</f>
        <v>0</v>
      </c>
      <c r="S41" s="2">
        <f>DCOUNTA(Grades!$D$5:$AF$9,"Final",S39:S40)</f>
        <v>0</v>
      </c>
      <c r="T41" s="2">
        <f>DCOUNTA(Grades!$D$5:$AF$9,"Final",T39:T40)</f>
        <v>0</v>
      </c>
      <c r="U41" s="2">
        <f>DCOUNTA(Grades!$D$5:$AF$9,"Final",U39:U40)</f>
        <v>0</v>
      </c>
    </row>
    <row r="42" spans="4:7" ht="12.75">
      <c r="D42" s="11"/>
      <c r="E42" s="10"/>
      <c r="F42" s="11"/>
      <c r="G42" s="10"/>
    </row>
    <row r="43" spans="4:7" ht="12.75">
      <c r="D43" s="11"/>
      <c r="E43" s="10"/>
      <c r="F43" s="11"/>
      <c r="G43" s="10"/>
    </row>
    <row r="44" spans="4:7" ht="12.75">
      <c r="D44" s="11"/>
      <c r="E44" s="10"/>
      <c r="F44" s="11"/>
      <c r="G44" s="10"/>
    </row>
    <row r="45" spans="4:7" ht="12.75">
      <c r="D45" s="11"/>
      <c r="E45" s="10"/>
      <c r="F45" s="11"/>
      <c r="G45" s="10"/>
    </row>
    <row r="46" spans="4:7" ht="12.75">
      <c r="D46" s="11"/>
      <c r="E46" s="10"/>
      <c r="F46" s="11"/>
      <c r="G46" s="10"/>
    </row>
    <row r="47" spans="4:7" ht="12.75">
      <c r="D47" s="11"/>
      <c r="E47" s="10"/>
      <c r="F47" s="11"/>
      <c r="G47" s="10"/>
    </row>
    <row r="48" spans="4:7" ht="12" customHeight="1">
      <c r="D48" s="11"/>
      <c r="E48" s="10"/>
      <c r="F48" s="11"/>
      <c r="G48" s="10"/>
    </row>
    <row r="49" spans="4:7" ht="12.75">
      <c r="D49" s="11"/>
      <c r="E49" s="10"/>
      <c r="F49" s="11"/>
      <c r="G49" s="10"/>
    </row>
    <row r="50" spans="4:7" ht="12.75">
      <c r="D50" s="11"/>
      <c r="E50" s="10"/>
      <c r="F50" s="11"/>
      <c r="G50" s="10"/>
    </row>
    <row r="51" spans="4:7" ht="12.75">
      <c r="D51" s="11"/>
      <c r="E51" s="10"/>
      <c r="F51" s="11"/>
      <c r="G51" s="10"/>
    </row>
    <row r="52" spans="4:7" ht="12.75">
      <c r="D52" s="11"/>
      <c r="E52" s="10"/>
      <c r="F52" s="11"/>
      <c r="G52" s="10"/>
    </row>
    <row r="53" spans="4:7" ht="12.75">
      <c r="D53" s="11"/>
      <c r="E53" s="10"/>
      <c r="F53" s="11"/>
      <c r="G53" s="10"/>
    </row>
    <row r="54" spans="4:7" ht="12.75">
      <c r="D54" s="11"/>
      <c r="E54" s="10"/>
      <c r="F54" s="11"/>
      <c r="G54" s="10"/>
    </row>
    <row r="55" spans="4:7" ht="12.75">
      <c r="D55" s="11"/>
      <c r="E55" s="10"/>
      <c r="F55" s="11"/>
      <c r="G55" s="10"/>
    </row>
    <row r="56" spans="4:7" ht="12.75">
      <c r="D56" s="10"/>
      <c r="E56" s="10"/>
      <c r="F56" s="11"/>
      <c r="G56" s="10"/>
    </row>
    <row r="57" spans="4:7" ht="12.75">
      <c r="D57" s="11"/>
      <c r="E57" s="10"/>
      <c r="F57" s="11"/>
      <c r="G57" s="10"/>
    </row>
    <row r="58" spans="3:7" ht="12.75">
      <c r="C58" s="35"/>
      <c r="D58" s="10"/>
      <c r="E58" s="10"/>
      <c r="F58" s="11"/>
      <c r="G58" s="10"/>
    </row>
    <row r="59" spans="3:7" ht="12.75">
      <c r="C59" s="35"/>
      <c r="D59" s="36"/>
      <c r="E59" s="35"/>
      <c r="F59" s="35"/>
      <c r="G59" s="35"/>
    </row>
    <row r="69" spans="1:17" s="2" customFormat="1" ht="12.75">
      <c r="A69" s="2" t="s">
        <v>45</v>
      </c>
      <c r="B69" s="2" t="s">
        <v>21</v>
      </c>
      <c r="C69" s="2" t="s">
        <v>21</v>
      </c>
      <c r="D69" s="2" t="s">
        <v>21</v>
      </c>
      <c r="E69" s="2" t="s">
        <v>21</v>
      </c>
      <c r="F69" s="2" t="s">
        <v>21</v>
      </c>
      <c r="G69" s="2" t="s">
        <v>21</v>
      </c>
      <c r="H69" s="2" t="s">
        <v>21</v>
      </c>
      <c r="I69" s="2" t="s">
        <v>21</v>
      </c>
      <c r="J69" s="2" t="s">
        <v>21</v>
      </c>
      <c r="K69" s="2" t="s">
        <v>21</v>
      </c>
      <c r="L69" s="2" t="s">
        <v>21</v>
      </c>
      <c r="M69" s="2" t="s">
        <v>21</v>
      </c>
      <c r="N69" s="2" t="s">
        <v>41</v>
      </c>
      <c r="P69" s="2" t="s">
        <v>21</v>
      </c>
      <c r="Q69" s="2" t="s">
        <v>21</v>
      </c>
    </row>
    <row r="70" spans="1:17" s="2" customFormat="1" ht="12.75">
      <c r="A70" s="2" t="s">
        <v>46</v>
      </c>
      <c r="B70" s="2" t="s">
        <v>23</v>
      </c>
      <c r="C70" s="2" t="s">
        <v>26</v>
      </c>
      <c r="D70" s="2" t="s">
        <v>27</v>
      </c>
      <c r="E70" s="18" t="s">
        <v>29</v>
      </c>
      <c r="F70" s="2" t="s">
        <v>30</v>
      </c>
      <c r="G70" s="2" t="s">
        <v>31</v>
      </c>
      <c r="H70" s="2" t="s">
        <v>33</v>
      </c>
      <c r="I70" s="2" t="s">
        <v>34</v>
      </c>
      <c r="J70" s="2" t="s">
        <v>35</v>
      </c>
      <c r="K70" s="2" t="s">
        <v>36</v>
      </c>
      <c r="L70" s="2" t="s">
        <v>37</v>
      </c>
      <c r="M70" s="2" t="s">
        <v>38</v>
      </c>
      <c r="P70" s="2" t="s">
        <v>42</v>
      </c>
      <c r="Q70" s="2" t="s">
        <v>43</v>
      </c>
    </row>
    <row r="71" spans="1:14" s="2" customFormat="1" ht="12.75">
      <c r="A71" s="2" t="s">
        <v>47</v>
      </c>
      <c r="B71" s="2">
        <f>DCOUNTA(Grades!$AF$5:$AF$9,"Grade",B69:B70)</f>
        <v>0</v>
      </c>
      <c r="C71" s="2">
        <f>DCOUNTA(Grades!$AF$5:$AF$9,"Grade",C69:C70)</f>
        <v>0</v>
      </c>
      <c r="D71" s="2">
        <f>DCOUNTA(Grades!$AF$5:$AF$9,"Grade",D69:D70)</f>
        <v>0</v>
      </c>
      <c r="E71" s="2">
        <f>DCOUNTA(Grades!$AF$5:$AF$9,"Grade",E69:E70)</f>
        <v>0</v>
      </c>
      <c r="F71" s="2">
        <f>DCOUNTA(Grades!$AF$5:$AF$9,"Grade",F69:F70)</f>
        <v>0</v>
      </c>
      <c r="G71" s="2">
        <f>DCOUNTA(Grades!$AF$5:$AF$9,"Grade",G69:G70)</f>
        <v>0</v>
      </c>
      <c r="H71" s="2">
        <f>DCOUNTA(Grades!$AF$5:$AF$9,"Grade",H69:H70)</f>
        <v>0</v>
      </c>
      <c r="I71" s="2">
        <f>DCOUNTA(Grades!$AF$5:$AF$9,"Grade",I69:I70)</f>
        <v>0</v>
      </c>
      <c r="J71" s="2">
        <f>DCOUNTA(Grades!$AF$5:$AF$9,"Grade",J69:J70)</f>
        <v>0</v>
      </c>
      <c r="K71" s="2">
        <f>DCOUNTA(Grades!$AF$5:$AF$9,"Grade",K69:K70)</f>
        <v>0</v>
      </c>
      <c r="L71" s="2">
        <f>DCOUNTA(Grades!$AF$5:$AF$9,"Grade",L69:L70)</f>
        <v>0</v>
      </c>
      <c r="M71" s="2">
        <f>DCOUNTA(Grades!$AF$5:$AF$9,"Grade",M69:M70)</f>
        <v>0</v>
      </c>
      <c r="N71" s="2">
        <f>SUM(B71:M71)</f>
        <v>0</v>
      </c>
    </row>
    <row r="72" spans="1:17" s="2" customFormat="1" ht="12.75">
      <c r="A72" s="2" t="s">
        <v>48</v>
      </c>
      <c r="B72" s="2">
        <f>DCOUNTA(Grades!$AG$5:$AG$9,"Grade",B69:B70)</f>
        <v>0</v>
      </c>
      <c r="C72" s="2">
        <f>DCOUNTA(Grades!$AG$5:$AG$9,"Grade",C69:C70)</f>
        <v>0</v>
      </c>
      <c r="D72" s="2">
        <f>DCOUNTA(Grades!$AG$5:$AG$9,"Grade",D69:D70)</f>
        <v>0</v>
      </c>
      <c r="E72" s="2">
        <f>DCOUNTA(Grades!$AG$5:$AG$9,"Grade",E69:E70)</f>
        <v>0</v>
      </c>
      <c r="F72" s="2">
        <f>DCOUNTA(Grades!$AG$5:$AG$9,"Grade",F69:F70)</f>
        <v>0</v>
      </c>
      <c r="G72" s="2">
        <f>DCOUNTA(Grades!$AG$5:$AG$9,"Grade",G69:G70)</f>
        <v>0</v>
      </c>
      <c r="H72" s="2">
        <f>DCOUNTA(Grades!$AG$5:$AG$9,"Grade",H69:H70)</f>
        <v>0</v>
      </c>
      <c r="I72" s="2">
        <f>DCOUNTA(Grades!$AG$5:$AG$9,"Grade",I69:I70)</f>
        <v>0</v>
      </c>
      <c r="J72" s="2">
        <f>DCOUNTA(Grades!$AG$5:$AG$9,"Grade",J69:J70)</f>
        <v>0</v>
      </c>
      <c r="K72" s="2">
        <f>DCOUNTA(Grades!$AG$5:$AG$9,"Grade",K69:K70)</f>
        <v>0</v>
      </c>
      <c r="L72" s="2">
        <f>DCOUNTA(Grades!$AG$5:$AG$9,"Grade",L69:L70)</f>
        <v>0</v>
      </c>
      <c r="M72" s="2">
        <f>DCOUNTA(Grades!$AG$5:$AG$9,"Grade",M69:M70)</f>
        <v>0</v>
      </c>
      <c r="N72" s="2">
        <f>SUM(B72:M72)</f>
        <v>0</v>
      </c>
      <c r="P72" s="2">
        <f>DCOUNTA(Grades!$AG$5:$AG$9,"Grade",P69:P70)</f>
        <v>0</v>
      </c>
      <c r="Q72" s="2">
        <f>DCOUNTA(Grades!$AG$5:$AG$9,"Grade",Q69:Q70)</f>
        <v>0</v>
      </c>
    </row>
    <row r="73" spans="1:14" s="2" customFormat="1" ht="12.75">
      <c r="A73" s="2" t="s">
        <v>49</v>
      </c>
      <c r="B73" s="2">
        <v>0</v>
      </c>
      <c r="C73" s="2">
        <v>1</v>
      </c>
      <c r="D73" s="2">
        <v>1.3</v>
      </c>
      <c r="E73" s="18">
        <v>1.7</v>
      </c>
      <c r="F73" s="2">
        <v>2</v>
      </c>
      <c r="G73" s="2">
        <v>2.3</v>
      </c>
      <c r="H73" s="2">
        <v>2.7</v>
      </c>
      <c r="I73" s="2">
        <v>3</v>
      </c>
      <c r="J73" s="2">
        <v>3.3</v>
      </c>
      <c r="K73" s="2">
        <v>3.7</v>
      </c>
      <c r="L73" s="2">
        <v>4</v>
      </c>
      <c r="M73" s="2">
        <v>4</v>
      </c>
      <c r="N73" s="2" t="s">
        <v>44</v>
      </c>
    </row>
    <row r="74" spans="1:14" s="2" customFormat="1" ht="12.75">
      <c r="A74" s="2" t="s">
        <v>50</v>
      </c>
      <c r="B74" s="2">
        <f>B73*B71</f>
        <v>0</v>
      </c>
      <c r="C74" s="2">
        <f aca="true" t="shared" si="4" ref="C74:M74">C73*C71</f>
        <v>0</v>
      </c>
      <c r="D74" s="2">
        <f t="shared" si="4"/>
        <v>0</v>
      </c>
      <c r="E74" s="2">
        <f t="shared" si="4"/>
        <v>0</v>
      </c>
      <c r="F74" s="2">
        <f t="shared" si="4"/>
        <v>0</v>
      </c>
      <c r="G74" s="2">
        <f t="shared" si="4"/>
        <v>0</v>
      </c>
      <c r="H74" s="2">
        <f t="shared" si="4"/>
        <v>0</v>
      </c>
      <c r="I74" s="2">
        <f t="shared" si="4"/>
        <v>0</v>
      </c>
      <c r="J74" s="2">
        <f t="shared" si="4"/>
        <v>0</v>
      </c>
      <c r="K74" s="2">
        <f t="shared" si="4"/>
        <v>0</v>
      </c>
      <c r="L74" s="2">
        <f t="shared" si="4"/>
        <v>0</v>
      </c>
      <c r="M74" s="2">
        <f t="shared" si="4"/>
        <v>0</v>
      </c>
      <c r="N74" s="2" t="e">
        <f>SUM(B74:M74)/N71</f>
        <v>#DIV/0!</v>
      </c>
    </row>
    <row r="75" spans="1:14" s="2" customFormat="1" ht="12.75">
      <c r="A75" s="2" t="s">
        <v>51</v>
      </c>
      <c r="B75" s="2">
        <f>B73*B72</f>
        <v>0</v>
      </c>
      <c r="C75" s="2">
        <f aca="true" t="shared" si="5" ref="C75:M75">C73*C72</f>
        <v>0</v>
      </c>
      <c r="D75" s="2">
        <f t="shared" si="5"/>
        <v>0</v>
      </c>
      <c r="E75" s="2">
        <f t="shared" si="5"/>
        <v>0</v>
      </c>
      <c r="F75" s="2">
        <f t="shared" si="5"/>
        <v>0</v>
      </c>
      <c r="G75" s="2">
        <f t="shared" si="5"/>
        <v>0</v>
      </c>
      <c r="H75" s="2">
        <f t="shared" si="5"/>
        <v>0</v>
      </c>
      <c r="I75" s="2">
        <f t="shared" si="5"/>
        <v>0</v>
      </c>
      <c r="J75" s="2">
        <f t="shared" si="5"/>
        <v>0</v>
      </c>
      <c r="K75" s="2">
        <f t="shared" si="5"/>
        <v>0</v>
      </c>
      <c r="L75" s="2">
        <f t="shared" si="5"/>
        <v>0</v>
      </c>
      <c r="M75" s="2">
        <f t="shared" si="5"/>
        <v>0</v>
      </c>
      <c r="N75" s="2" t="e">
        <f>SUM(B75:M75)/N72</f>
        <v>#DIV/0!</v>
      </c>
    </row>
  </sheetData>
  <printOptions/>
  <pageMargins left="0.75" right="0.75" top="1" bottom="1" header="0.5" footer="0.5"/>
  <pageSetup fitToHeight="1" fitToWidth="1" horizontalDpi="300" verticalDpi="300" orientation="landscape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0"/>
  <sheetViews>
    <sheetView workbookViewId="0" topLeftCell="A1">
      <pane xSplit="1" ySplit="9" topLeftCell="B1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1" sqref="A11"/>
    </sheetView>
  </sheetViews>
  <sheetFormatPr defaultColWidth="9.00390625" defaultRowHeight="12.75"/>
  <cols>
    <col min="1" max="1" width="25.375" style="13" customWidth="1"/>
    <col min="2" max="2" width="6.75390625" style="13" customWidth="1"/>
    <col min="3" max="3" width="16.375" style="13" customWidth="1"/>
    <col min="4" max="4" width="4.75390625" style="13" customWidth="1"/>
    <col min="5" max="5" width="4.375" style="13" bestFit="1" customWidth="1"/>
    <col min="6" max="8" width="5.00390625" style="13" bestFit="1" customWidth="1"/>
    <col min="9" max="10" width="6.00390625" style="13" bestFit="1" customWidth="1"/>
    <col min="11" max="11" width="5.00390625" style="13" bestFit="1" customWidth="1"/>
    <col min="12" max="12" width="4.375" style="13" bestFit="1" customWidth="1"/>
    <col min="13" max="13" width="5.00390625" style="13" bestFit="1" customWidth="1"/>
    <col min="14" max="14" width="5.375" style="13" customWidth="1"/>
    <col min="15" max="15" width="6.00390625" style="13" bestFit="1" customWidth="1"/>
    <col min="16" max="28" width="5.375" style="13" customWidth="1"/>
    <col min="29" max="29" width="5.00390625" style="13" bestFit="1" customWidth="1"/>
    <col min="30" max="30" width="5.625" style="13" customWidth="1"/>
    <col min="31" max="31" width="6.375" style="13" customWidth="1"/>
    <col min="32" max="32" width="5.625" style="13" customWidth="1"/>
    <col min="33" max="33" width="6.75390625" style="13" customWidth="1"/>
    <col min="34" max="16384" width="9.125" style="13" customWidth="1"/>
  </cols>
  <sheetData>
    <row r="1" ht="18">
      <c r="A1" s="31" t="s">
        <v>137</v>
      </c>
    </row>
    <row r="2" s="30" customFormat="1" ht="12.75">
      <c r="A2" s="26"/>
    </row>
    <row r="3" ht="15.75">
      <c r="A3" s="33" t="s">
        <v>133</v>
      </c>
    </row>
    <row r="4" ht="12.75">
      <c r="A4" s="21" t="s">
        <v>134</v>
      </c>
    </row>
    <row r="5" ht="12.75">
      <c r="A5" s="21" t="s">
        <v>139</v>
      </c>
    </row>
    <row r="6" ht="12.75">
      <c r="A6" s="21" t="s">
        <v>135</v>
      </c>
    </row>
    <row r="7" ht="12.75">
      <c r="A7" s="21" t="s">
        <v>138</v>
      </c>
    </row>
    <row r="8" ht="12.75">
      <c r="A8" s="21"/>
    </row>
    <row r="9" spans="1:34" s="26" customFormat="1" ht="12.75">
      <c r="A9" s="24" t="s">
        <v>2</v>
      </c>
      <c r="B9" s="24" t="s">
        <v>136</v>
      </c>
      <c r="C9" s="24" t="s">
        <v>52</v>
      </c>
      <c r="D9" s="24" t="s">
        <v>53</v>
      </c>
      <c r="E9" s="24" t="s">
        <v>54</v>
      </c>
      <c r="F9" s="24" t="s">
        <v>55</v>
      </c>
      <c r="G9" s="24" t="s">
        <v>56</v>
      </c>
      <c r="H9" s="24" t="s">
        <v>57</v>
      </c>
      <c r="I9" s="24" t="s">
        <v>58</v>
      </c>
      <c r="J9" s="24" t="s">
        <v>59</v>
      </c>
      <c r="K9" s="24" t="s">
        <v>60</v>
      </c>
      <c r="L9" s="24" t="s">
        <v>61</v>
      </c>
      <c r="M9" s="24" t="s">
        <v>62</v>
      </c>
      <c r="N9" s="24" t="s">
        <v>63</v>
      </c>
      <c r="O9" s="24" t="s">
        <v>64</v>
      </c>
      <c r="P9" s="24" t="s">
        <v>65</v>
      </c>
      <c r="Q9" s="24" t="s">
        <v>66</v>
      </c>
      <c r="R9" s="24" t="s">
        <v>67</v>
      </c>
      <c r="S9" s="24" t="s">
        <v>68</v>
      </c>
      <c r="T9" s="24" t="s">
        <v>69</v>
      </c>
      <c r="U9" s="24" t="s">
        <v>70</v>
      </c>
      <c r="V9" s="24" t="s">
        <v>71</v>
      </c>
      <c r="W9" s="24" t="s">
        <v>72</v>
      </c>
      <c r="X9" s="24" t="s">
        <v>73</v>
      </c>
      <c r="Y9" s="24" t="s">
        <v>74</v>
      </c>
      <c r="Z9" s="24" t="s">
        <v>75</v>
      </c>
      <c r="AA9" s="24" t="s">
        <v>76</v>
      </c>
      <c r="AB9" s="24" t="s">
        <v>77</v>
      </c>
      <c r="AC9" s="24" t="s">
        <v>78</v>
      </c>
      <c r="AD9" s="24" t="s">
        <v>79</v>
      </c>
      <c r="AE9" s="24" t="s">
        <v>80</v>
      </c>
      <c r="AF9" s="24" t="s">
        <v>22</v>
      </c>
      <c r="AG9" s="24" t="s">
        <v>81</v>
      </c>
      <c r="AH9" s="24" t="s">
        <v>82</v>
      </c>
    </row>
    <row r="10" spans="1:34" ht="12" customHeight="1">
      <c r="A10" s="22" t="s">
        <v>94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>
        <f>COUNT(D10:AE10)</f>
        <v>0</v>
      </c>
      <c r="AG10" s="12">
        <f>SUM(D10:AE10)</f>
        <v>0</v>
      </c>
      <c r="AH10" s="12">
        <f>MIN(D10:AE10)</f>
        <v>0</v>
      </c>
    </row>
    <row r="11" spans="1:34" s="17" customFormat="1" ht="12.75">
      <c r="A11" s="15"/>
      <c r="B11" s="15">
        <v>1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>
        <f aca="true" t="shared" si="0" ref="AF11:AF67">COUNT(D11:AE11)</f>
        <v>0</v>
      </c>
      <c r="AG11" s="15">
        <f>SUM(D11:AE11)</f>
        <v>0</v>
      </c>
      <c r="AH11" s="15">
        <f aca="true" t="shared" si="1" ref="AH11:AH74">MIN(D11:AE11)</f>
        <v>0</v>
      </c>
    </row>
    <row r="12" spans="1:34" ht="12.75">
      <c r="A12" s="12"/>
      <c r="B12" s="12">
        <v>1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>
        <f t="shared" si="0"/>
        <v>0</v>
      </c>
      <c r="AG12" s="12">
        <f aca="true" t="shared" si="2" ref="AG12:AG67">SUM(D12:AE12)</f>
        <v>0</v>
      </c>
      <c r="AH12" s="12">
        <f t="shared" si="1"/>
        <v>0</v>
      </c>
    </row>
    <row r="13" spans="1:34" ht="12.75">
      <c r="A13" s="12"/>
      <c r="B13" s="12">
        <v>1</v>
      </c>
      <c r="C13" s="12"/>
      <c r="D13" s="12"/>
      <c r="E13" s="12"/>
      <c r="F13" s="14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4"/>
      <c r="AA13" s="12"/>
      <c r="AB13" s="12"/>
      <c r="AC13" s="12"/>
      <c r="AD13" s="12"/>
      <c r="AE13" s="12"/>
      <c r="AF13" s="12">
        <f t="shared" si="0"/>
        <v>0</v>
      </c>
      <c r="AG13" s="12">
        <f t="shared" si="2"/>
        <v>0</v>
      </c>
      <c r="AH13" s="12">
        <f t="shared" si="1"/>
        <v>0</v>
      </c>
    </row>
    <row r="14" spans="1:34" ht="12.75">
      <c r="A14" s="12"/>
      <c r="B14" s="12">
        <v>1</v>
      </c>
      <c r="C14" s="12"/>
      <c r="D14" s="12"/>
      <c r="E14" s="12"/>
      <c r="F14" s="12"/>
      <c r="G14" s="12"/>
      <c r="H14" s="14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4"/>
      <c r="AA14" s="12"/>
      <c r="AB14" s="12"/>
      <c r="AC14" s="12"/>
      <c r="AD14" s="12"/>
      <c r="AE14" s="12"/>
      <c r="AF14" s="12">
        <f t="shared" si="0"/>
        <v>0</v>
      </c>
      <c r="AG14" s="12">
        <f t="shared" si="2"/>
        <v>0</v>
      </c>
      <c r="AH14" s="12">
        <f t="shared" si="1"/>
        <v>0</v>
      </c>
    </row>
    <row r="15" spans="1:34" ht="12.75">
      <c r="A15" s="12"/>
      <c r="B15" s="12">
        <v>1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4"/>
      <c r="R15" s="12"/>
      <c r="S15" s="14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>
        <f t="shared" si="0"/>
        <v>0</v>
      </c>
      <c r="AG15" s="12">
        <f t="shared" si="2"/>
        <v>0</v>
      </c>
      <c r="AH15" s="12">
        <f t="shared" si="1"/>
        <v>0</v>
      </c>
    </row>
    <row r="16" spans="1:34" ht="12.75">
      <c r="A16" s="12"/>
      <c r="B16" s="12">
        <v>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>
        <f t="shared" si="0"/>
        <v>0</v>
      </c>
      <c r="AG16" s="12">
        <f t="shared" si="2"/>
        <v>0</v>
      </c>
      <c r="AH16" s="12">
        <f t="shared" si="1"/>
        <v>0</v>
      </c>
    </row>
    <row r="17" spans="1:34" ht="12.75">
      <c r="A17" s="12"/>
      <c r="B17" s="12">
        <v>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>
        <f t="shared" si="0"/>
        <v>0</v>
      </c>
      <c r="AG17" s="12">
        <f t="shared" si="2"/>
        <v>0</v>
      </c>
      <c r="AH17" s="12">
        <f t="shared" si="1"/>
        <v>0</v>
      </c>
    </row>
    <row r="18" spans="1:34" ht="12.75">
      <c r="A18" s="12"/>
      <c r="B18" s="12">
        <v>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>
        <f t="shared" si="0"/>
        <v>0</v>
      </c>
      <c r="AG18" s="12">
        <f t="shared" si="2"/>
        <v>0</v>
      </c>
      <c r="AH18" s="12">
        <f t="shared" si="1"/>
        <v>0</v>
      </c>
    </row>
    <row r="19" spans="1:34" ht="12.75">
      <c r="A19" s="22" t="s">
        <v>95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>
        <f t="shared" si="0"/>
        <v>0</v>
      </c>
      <c r="AG19" s="12">
        <f t="shared" si="2"/>
        <v>0</v>
      </c>
      <c r="AH19" s="12">
        <f t="shared" si="1"/>
        <v>0</v>
      </c>
    </row>
    <row r="20" spans="1:34" ht="12.75">
      <c r="A20" s="12"/>
      <c r="B20" s="12">
        <v>2</v>
      </c>
      <c r="C20" s="12"/>
      <c r="D20" s="12"/>
      <c r="E20" s="12"/>
      <c r="F20" s="12"/>
      <c r="G20" s="12"/>
      <c r="H20" s="12"/>
      <c r="I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4"/>
      <c r="AE20" s="12"/>
      <c r="AF20" s="12">
        <f t="shared" si="0"/>
        <v>0</v>
      </c>
      <c r="AG20" s="12">
        <f t="shared" si="2"/>
        <v>0</v>
      </c>
      <c r="AH20" s="12">
        <f t="shared" si="1"/>
        <v>0</v>
      </c>
    </row>
    <row r="21" spans="1:34" ht="12.75">
      <c r="A21" s="12"/>
      <c r="B21" s="12">
        <v>2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4"/>
      <c r="Y21" s="12"/>
      <c r="Z21" s="12"/>
      <c r="AA21" s="12"/>
      <c r="AB21" s="12"/>
      <c r="AC21" s="12"/>
      <c r="AD21" s="12"/>
      <c r="AE21" s="12"/>
      <c r="AF21" s="12">
        <f t="shared" si="0"/>
        <v>0</v>
      </c>
      <c r="AG21" s="12">
        <f t="shared" si="2"/>
        <v>0</v>
      </c>
      <c r="AH21" s="12">
        <f t="shared" si="1"/>
        <v>0</v>
      </c>
    </row>
    <row r="22" spans="1:34" s="17" customFormat="1" ht="12.75">
      <c r="A22" s="15"/>
      <c r="B22" s="15">
        <v>2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>
        <f t="shared" si="0"/>
        <v>0</v>
      </c>
      <c r="AG22" s="15">
        <f t="shared" si="2"/>
        <v>0</v>
      </c>
      <c r="AH22" s="15">
        <f t="shared" si="1"/>
        <v>0</v>
      </c>
    </row>
    <row r="23" spans="1:34" ht="12.75">
      <c r="A23" s="12"/>
      <c r="B23" s="12">
        <v>2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>
        <f t="shared" si="0"/>
        <v>0</v>
      </c>
      <c r="AG23" s="12">
        <f t="shared" si="2"/>
        <v>0</v>
      </c>
      <c r="AH23" s="12">
        <f t="shared" si="1"/>
        <v>0</v>
      </c>
    </row>
    <row r="24" spans="1:34" ht="12.75">
      <c r="A24" s="12"/>
      <c r="B24" s="12">
        <v>2</v>
      </c>
      <c r="C24" s="12"/>
      <c r="D24" s="12"/>
      <c r="E24" s="12"/>
      <c r="F24" s="14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4"/>
      <c r="AE24" s="12"/>
      <c r="AF24" s="12">
        <f t="shared" si="0"/>
        <v>0</v>
      </c>
      <c r="AG24" s="12">
        <f t="shared" si="2"/>
        <v>0</v>
      </c>
      <c r="AH24" s="12">
        <f t="shared" si="1"/>
        <v>0</v>
      </c>
    </row>
    <row r="25" spans="1:34" ht="12.75">
      <c r="A25" s="12"/>
      <c r="B25" s="12">
        <v>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>
        <f t="shared" si="0"/>
        <v>0</v>
      </c>
      <c r="AG25" s="12">
        <f t="shared" si="2"/>
        <v>0</v>
      </c>
      <c r="AH25" s="12">
        <f t="shared" si="1"/>
        <v>0</v>
      </c>
    </row>
    <row r="26" spans="1:34" ht="12.75">
      <c r="A26" s="12"/>
      <c r="B26" s="12">
        <v>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>
        <f t="shared" si="0"/>
        <v>0</v>
      </c>
      <c r="AG26" s="12">
        <f t="shared" si="2"/>
        <v>0</v>
      </c>
      <c r="AH26" s="12">
        <f t="shared" si="1"/>
        <v>0</v>
      </c>
    </row>
    <row r="27" spans="1:34" ht="12.75">
      <c r="A27" s="22" t="s">
        <v>96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>
        <f t="shared" si="0"/>
        <v>0</v>
      </c>
      <c r="AG27" s="12">
        <f t="shared" si="2"/>
        <v>0</v>
      </c>
      <c r="AH27" s="12">
        <f t="shared" si="1"/>
        <v>0</v>
      </c>
    </row>
    <row r="28" spans="1:3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>
        <f t="shared" si="0"/>
        <v>0</v>
      </c>
      <c r="AG28" s="12">
        <f t="shared" si="2"/>
        <v>0</v>
      </c>
      <c r="AH28" s="12">
        <f t="shared" si="1"/>
        <v>0</v>
      </c>
    </row>
    <row r="29" spans="1:3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4"/>
      <c r="W29" s="12"/>
      <c r="X29" s="12"/>
      <c r="Y29" s="12"/>
      <c r="Z29" s="12"/>
      <c r="AA29" s="12"/>
      <c r="AB29" s="12"/>
      <c r="AC29" s="12"/>
      <c r="AD29" s="12"/>
      <c r="AE29" s="12"/>
      <c r="AF29" s="12">
        <f t="shared" si="0"/>
        <v>0</v>
      </c>
      <c r="AG29" s="12">
        <f t="shared" si="2"/>
        <v>0</v>
      </c>
      <c r="AH29" s="12">
        <f t="shared" si="1"/>
        <v>0</v>
      </c>
    </row>
    <row r="30" spans="1:34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>
        <f t="shared" si="0"/>
        <v>0</v>
      </c>
      <c r="AG30" s="12">
        <f t="shared" si="2"/>
        <v>0</v>
      </c>
      <c r="AH30" s="12">
        <f t="shared" si="1"/>
        <v>0</v>
      </c>
    </row>
    <row r="31" spans="1:34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4"/>
      <c r="W31" s="12"/>
      <c r="X31" s="12"/>
      <c r="Y31" s="12"/>
      <c r="Z31" s="12"/>
      <c r="AA31" s="12"/>
      <c r="AB31" s="12"/>
      <c r="AC31" s="12"/>
      <c r="AD31" s="12"/>
      <c r="AE31" s="12"/>
      <c r="AF31" s="12">
        <f t="shared" si="0"/>
        <v>0</v>
      </c>
      <c r="AG31" s="12">
        <f t="shared" si="2"/>
        <v>0</v>
      </c>
      <c r="AH31" s="12">
        <f t="shared" si="1"/>
        <v>0</v>
      </c>
    </row>
    <row r="32" spans="1:34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>
        <f t="shared" si="0"/>
        <v>0</v>
      </c>
      <c r="AG32" s="12">
        <f t="shared" si="2"/>
        <v>0</v>
      </c>
      <c r="AH32" s="12">
        <f t="shared" si="1"/>
        <v>0</v>
      </c>
    </row>
    <row r="33" spans="1:34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>
        <f t="shared" si="0"/>
        <v>0</v>
      </c>
      <c r="AG33" s="12">
        <f t="shared" si="2"/>
        <v>0</v>
      </c>
      <c r="AH33" s="12">
        <f t="shared" si="1"/>
        <v>0</v>
      </c>
    </row>
    <row r="34" spans="1:34" ht="12.75">
      <c r="A34" s="22" t="s">
        <v>97</v>
      </c>
      <c r="B34" s="12"/>
      <c r="C34" s="12"/>
      <c r="D34" s="12"/>
      <c r="E34" s="14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4"/>
      <c r="Q34" s="14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>
        <f t="shared" si="0"/>
        <v>0</v>
      </c>
      <c r="AG34" s="12">
        <f t="shared" si="2"/>
        <v>0</v>
      </c>
      <c r="AH34" s="12">
        <f t="shared" si="1"/>
        <v>0</v>
      </c>
    </row>
    <row r="35" spans="1:34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>
        <f t="shared" si="0"/>
        <v>0</v>
      </c>
      <c r="AG35" s="12">
        <f t="shared" si="2"/>
        <v>0</v>
      </c>
      <c r="AH35" s="12">
        <f t="shared" si="1"/>
        <v>0</v>
      </c>
    </row>
    <row r="36" spans="1:34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>
        <f t="shared" si="0"/>
        <v>0</v>
      </c>
      <c r="AG36" s="12">
        <f t="shared" si="2"/>
        <v>0</v>
      </c>
      <c r="AH36" s="12">
        <f t="shared" si="1"/>
        <v>0</v>
      </c>
    </row>
    <row r="37" spans="1:34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>
        <f t="shared" si="0"/>
        <v>0</v>
      </c>
      <c r="AG37" s="12">
        <f t="shared" si="2"/>
        <v>0</v>
      </c>
      <c r="AH37" s="12">
        <f t="shared" si="1"/>
        <v>0</v>
      </c>
    </row>
    <row r="38" spans="1:34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>
        <f t="shared" si="0"/>
        <v>0</v>
      </c>
      <c r="AG38" s="12">
        <f t="shared" si="2"/>
        <v>0</v>
      </c>
      <c r="AH38" s="12">
        <f t="shared" si="1"/>
        <v>0</v>
      </c>
    </row>
    <row r="39" spans="1:34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>
        <f t="shared" si="0"/>
        <v>0</v>
      </c>
      <c r="AG39" s="12">
        <f t="shared" si="2"/>
        <v>0</v>
      </c>
      <c r="AH39" s="12">
        <f t="shared" si="1"/>
        <v>0</v>
      </c>
    </row>
    <row r="40" spans="1:34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4"/>
      <c r="W40" s="12"/>
      <c r="X40" s="12"/>
      <c r="Y40" s="12"/>
      <c r="Z40" s="12"/>
      <c r="AA40" s="12"/>
      <c r="AB40" s="12"/>
      <c r="AC40" s="12"/>
      <c r="AD40" s="12"/>
      <c r="AE40" s="12"/>
      <c r="AF40" s="12">
        <f t="shared" si="0"/>
        <v>0</v>
      </c>
      <c r="AG40" s="12">
        <f t="shared" si="2"/>
        <v>0</v>
      </c>
      <c r="AH40" s="12">
        <f t="shared" si="1"/>
        <v>0</v>
      </c>
    </row>
    <row r="41" spans="1:34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4"/>
      <c r="W41" s="12"/>
      <c r="X41" s="12"/>
      <c r="Y41" s="12"/>
      <c r="Z41" s="12"/>
      <c r="AA41" s="12"/>
      <c r="AB41" s="12"/>
      <c r="AC41" s="12"/>
      <c r="AD41" s="12"/>
      <c r="AE41" s="12"/>
      <c r="AF41" s="12">
        <f t="shared" si="0"/>
        <v>0</v>
      </c>
      <c r="AG41" s="12">
        <f t="shared" si="2"/>
        <v>0</v>
      </c>
      <c r="AH41" s="12">
        <f t="shared" si="1"/>
        <v>0</v>
      </c>
    </row>
    <row r="42" spans="1:34" s="17" customFormat="1" ht="12.75">
      <c r="A42" s="15" t="s">
        <v>98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>
        <f t="shared" si="0"/>
        <v>0</v>
      </c>
      <c r="AG42" s="15">
        <f t="shared" si="2"/>
        <v>0</v>
      </c>
      <c r="AH42" s="15">
        <f t="shared" si="1"/>
        <v>0</v>
      </c>
    </row>
    <row r="43" spans="1:34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>
        <f t="shared" si="0"/>
        <v>0</v>
      </c>
      <c r="AG43" s="12">
        <f t="shared" si="2"/>
        <v>0</v>
      </c>
      <c r="AH43" s="12">
        <f t="shared" si="1"/>
        <v>0</v>
      </c>
    </row>
    <row r="44" spans="1:34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>
        <f t="shared" si="0"/>
        <v>0</v>
      </c>
      <c r="AG44" s="12">
        <f t="shared" si="2"/>
        <v>0</v>
      </c>
      <c r="AH44" s="12">
        <f t="shared" si="1"/>
        <v>0</v>
      </c>
    </row>
    <row r="45" spans="1:34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>
        <f t="shared" si="0"/>
        <v>0</v>
      </c>
      <c r="AG45" s="12">
        <f t="shared" si="2"/>
        <v>0</v>
      </c>
      <c r="AH45" s="12">
        <f t="shared" si="1"/>
        <v>0</v>
      </c>
    </row>
    <row r="46" spans="1:34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4"/>
      <c r="AD46" s="12"/>
      <c r="AE46" s="12"/>
      <c r="AF46" s="12">
        <f t="shared" si="0"/>
        <v>0</v>
      </c>
      <c r="AG46" s="12">
        <f t="shared" si="2"/>
        <v>0</v>
      </c>
      <c r="AH46" s="12">
        <f t="shared" si="1"/>
        <v>0</v>
      </c>
    </row>
    <row r="47" spans="1:34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>
        <f t="shared" si="0"/>
        <v>0</v>
      </c>
      <c r="AG47" s="12">
        <f t="shared" si="2"/>
        <v>0</v>
      </c>
      <c r="AH47" s="12">
        <f t="shared" si="1"/>
        <v>0</v>
      </c>
    </row>
    <row r="48" spans="1:34" ht="11.2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>
        <f t="shared" si="0"/>
        <v>0</v>
      </c>
      <c r="AG48" s="12">
        <f t="shared" si="2"/>
        <v>0</v>
      </c>
      <c r="AH48" s="12">
        <f t="shared" si="1"/>
        <v>0</v>
      </c>
    </row>
    <row r="49" spans="1:34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>
        <f t="shared" si="0"/>
        <v>0</v>
      </c>
      <c r="AG49" s="12">
        <f t="shared" si="2"/>
        <v>0</v>
      </c>
      <c r="AH49" s="12">
        <f t="shared" si="1"/>
        <v>0</v>
      </c>
    </row>
    <row r="50" spans="1:34" ht="12.75">
      <c r="A50" s="22" t="s">
        <v>99</v>
      </c>
      <c r="B50" s="12"/>
      <c r="C50" s="12"/>
      <c r="D50" s="12"/>
      <c r="E50" s="12"/>
      <c r="F50" s="14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>
        <f t="shared" si="0"/>
        <v>0</v>
      </c>
      <c r="AG50" s="12">
        <f t="shared" si="2"/>
        <v>0</v>
      </c>
      <c r="AH50" s="12">
        <f t="shared" si="1"/>
        <v>0</v>
      </c>
    </row>
    <row r="51" spans="1:34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>
        <f t="shared" si="0"/>
        <v>0</v>
      </c>
      <c r="AG51" s="12">
        <f t="shared" si="2"/>
        <v>0</v>
      </c>
      <c r="AH51" s="12">
        <f t="shared" si="1"/>
        <v>0</v>
      </c>
    </row>
    <row r="52" spans="1:34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>
        <f t="shared" si="0"/>
        <v>0</v>
      </c>
      <c r="AG52" s="12">
        <f t="shared" si="2"/>
        <v>0</v>
      </c>
      <c r="AH52" s="12">
        <f t="shared" si="1"/>
        <v>0</v>
      </c>
    </row>
    <row r="53" spans="1:34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>
        <f t="shared" si="0"/>
        <v>0</v>
      </c>
      <c r="AG53" s="12">
        <f t="shared" si="2"/>
        <v>0</v>
      </c>
      <c r="AH53" s="12">
        <f t="shared" si="1"/>
        <v>0</v>
      </c>
    </row>
    <row r="54" spans="1:34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24">
        <f t="shared" si="0"/>
        <v>0</v>
      </c>
      <c r="AG54" s="24">
        <f t="shared" si="2"/>
        <v>0</v>
      </c>
      <c r="AH54" s="24">
        <f t="shared" si="1"/>
        <v>0</v>
      </c>
    </row>
    <row r="55" spans="1:34" ht="12.75">
      <c r="A55" s="12"/>
      <c r="B55" s="12"/>
      <c r="C55" s="12"/>
      <c r="D55" s="12"/>
      <c r="E55" s="14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24">
        <f t="shared" si="0"/>
        <v>0</v>
      </c>
      <c r="AG55" s="24">
        <f t="shared" si="2"/>
        <v>0</v>
      </c>
      <c r="AH55" s="24">
        <f t="shared" si="1"/>
        <v>0</v>
      </c>
    </row>
    <row r="56" spans="1:34" ht="12.75">
      <c r="A56" s="12"/>
      <c r="B56" s="12"/>
      <c r="C56" s="12"/>
      <c r="D56" s="12"/>
      <c r="E56" s="12"/>
      <c r="F56" s="12"/>
      <c r="G56" s="14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24">
        <f t="shared" si="0"/>
        <v>0</v>
      </c>
      <c r="AG56" s="24">
        <f t="shared" si="2"/>
        <v>0</v>
      </c>
      <c r="AH56" s="24">
        <f t="shared" si="1"/>
        <v>0</v>
      </c>
    </row>
    <row r="57" spans="1:34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24">
        <f t="shared" si="0"/>
        <v>0</v>
      </c>
      <c r="AG57" s="24">
        <f t="shared" si="2"/>
        <v>0</v>
      </c>
      <c r="AH57" s="24">
        <f t="shared" si="1"/>
        <v>0</v>
      </c>
    </row>
    <row r="58" spans="1:34" s="17" customFormat="1" ht="12.75">
      <c r="A58" s="15" t="s">
        <v>100</v>
      </c>
      <c r="B58" s="15"/>
      <c r="C58" s="15"/>
      <c r="D58" s="15"/>
      <c r="E58" s="15"/>
      <c r="F58" s="15"/>
      <c r="G58" s="15"/>
      <c r="H58" s="15"/>
      <c r="I58" s="16"/>
      <c r="J58" s="15"/>
      <c r="K58" s="15"/>
      <c r="L58" s="15"/>
      <c r="M58" s="15"/>
      <c r="N58" s="15"/>
      <c r="O58" s="15"/>
      <c r="P58" s="15"/>
      <c r="Q58" s="16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25">
        <f t="shared" si="0"/>
        <v>0</v>
      </c>
      <c r="AG58" s="25">
        <f t="shared" si="2"/>
        <v>0</v>
      </c>
      <c r="AH58" s="25">
        <f t="shared" si="1"/>
        <v>0</v>
      </c>
    </row>
    <row r="59" spans="1:34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24">
        <f t="shared" si="0"/>
        <v>0</v>
      </c>
      <c r="AG59" s="24">
        <f t="shared" si="2"/>
        <v>0</v>
      </c>
      <c r="AH59" s="24">
        <f t="shared" si="1"/>
        <v>0</v>
      </c>
    </row>
    <row r="60" spans="1:34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24">
        <f t="shared" si="0"/>
        <v>0</v>
      </c>
      <c r="AG60" s="24">
        <f t="shared" si="2"/>
        <v>0</v>
      </c>
      <c r="AH60" s="24">
        <f t="shared" si="1"/>
        <v>0</v>
      </c>
    </row>
    <row r="61" spans="1:34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4"/>
      <c r="AE61" s="12"/>
      <c r="AF61" s="24">
        <f t="shared" si="0"/>
        <v>0</v>
      </c>
      <c r="AG61" s="24">
        <f t="shared" si="2"/>
        <v>0</v>
      </c>
      <c r="AH61" s="24">
        <f t="shared" si="1"/>
        <v>0</v>
      </c>
    </row>
    <row r="62" spans="1:34" ht="12.75">
      <c r="A62" s="12"/>
      <c r="B62" s="12"/>
      <c r="C62" s="12"/>
      <c r="D62" s="12"/>
      <c r="E62" s="14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4"/>
      <c r="AB62" s="12"/>
      <c r="AC62" s="12"/>
      <c r="AD62" s="12"/>
      <c r="AE62" s="12"/>
      <c r="AF62" s="24">
        <f t="shared" si="0"/>
        <v>0</v>
      </c>
      <c r="AG62" s="24">
        <f t="shared" si="2"/>
        <v>0</v>
      </c>
      <c r="AH62" s="24">
        <f t="shared" si="1"/>
        <v>0</v>
      </c>
    </row>
    <row r="63" spans="1:34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4"/>
      <c r="AE63" s="12"/>
      <c r="AF63" s="24">
        <f t="shared" si="0"/>
        <v>0</v>
      </c>
      <c r="AG63" s="24">
        <f t="shared" si="2"/>
        <v>0</v>
      </c>
      <c r="AH63" s="24">
        <f t="shared" si="1"/>
        <v>0</v>
      </c>
    </row>
    <row r="64" spans="1:34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24">
        <f t="shared" si="0"/>
        <v>0</v>
      </c>
      <c r="AG64" s="24">
        <f t="shared" si="2"/>
        <v>0</v>
      </c>
      <c r="AH64" s="24">
        <f t="shared" si="1"/>
        <v>0</v>
      </c>
    </row>
    <row r="65" spans="1:34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24">
        <f t="shared" si="0"/>
        <v>0</v>
      </c>
      <c r="AG65" s="24">
        <f t="shared" si="2"/>
        <v>0</v>
      </c>
      <c r="AH65" s="24">
        <f t="shared" si="1"/>
        <v>0</v>
      </c>
    </row>
    <row r="66" spans="1:34" ht="12.75">
      <c r="A66" s="22" t="s">
        <v>83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24">
        <f t="shared" si="0"/>
        <v>0</v>
      </c>
      <c r="AG66" s="24">
        <f t="shared" si="2"/>
        <v>0</v>
      </c>
      <c r="AH66" s="24">
        <f t="shared" si="1"/>
        <v>0</v>
      </c>
    </row>
    <row r="67" spans="1:34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24">
        <f t="shared" si="0"/>
        <v>0</v>
      </c>
      <c r="AG67" s="24">
        <f t="shared" si="2"/>
        <v>0</v>
      </c>
      <c r="AH67" s="24">
        <f t="shared" si="1"/>
        <v>0</v>
      </c>
    </row>
    <row r="68" spans="1:34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24">
        <f aca="true" t="shared" si="3" ref="AF68:AF90">COUNT(D68:AE68)</f>
        <v>0</v>
      </c>
      <c r="AG68" s="24">
        <f aca="true" t="shared" si="4" ref="AG68:AG90">SUM(D68:AE68)</f>
        <v>0</v>
      </c>
      <c r="AH68" s="24">
        <f t="shared" si="1"/>
        <v>0</v>
      </c>
    </row>
    <row r="69" spans="1:34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24">
        <f t="shared" si="3"/>
        <v>0</v>
      </c>
      <c r="AG69" s="24">
        <f t="shared" si="4"/>
        <v>0</v>
      </c>
      <c r="AH69" s="24">
        <f t="shared" si="1"/>
        <v>0</v>
      </c>
    </row>
    <row r="70" spans="1:34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4"/>
      <c r="P70" s="12"/>
      <c r="Q70" s="12"/>
      <c r="R70" s="12"/>
      <c r="S70" s="12"/>
      <c r="T70" s="12"/>
      <c r="U70" s="12"/>
      <c r="V70" s="12"/>
      <c r="W70" s="14"/>
      <c r="X70" s="12"/>
      <c r="Y70" s="12"/>
      <c r="Z70" s="12"/>
      <c r="AA70" s="12"/>
      <c r="AB70" s="12"/>
      <c r="AC70" s="12"/>
      <c r="AD70" s="12"/>
      <c r="AE70" s="12"/>
      <c r="AF70" s="24">
        <f t="shared" si="3"/>
        <v>0</v>
      </c>
      <c r="AG70" s="24">
        <f t="shared" si="4"/>
        <v>0</v>
      </c>
      <c r="AH70" s="24">
        <f t="shared" si="1"/>
        <v>0</v>
      </c>
    </row>
    <row r="71" spans="1:34" ht="12.75">
      <c r="A71" s="12"/>
      <c r="B71" s="12"/>
      <c r="C71" s="12"/>
      <c r="D71" s="12"/>
      <c r="E71" s="12"/>
      <c r="F71" s="12"/>
      <c r="G71" s="14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24">
        <f t="shared" si="3"/>
        <v>0</v>
      </c>
      <c r="AG71" s="24">
        <f t="shared" si="4"/>
        <v>0</v>
      </c>
      <c r="AH71" s="24">
        <f t="shared" si="1"/>
        <v>0</v>
      </c>
    </row>
    <row r="72" spans="1:34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24">
        <f t="shared" si="3"/>
        <v>0</v>
      </c>
      <c r="AG72" s="24">
        <f t="shared" si="4"/>
        <v>0</v>
      </c>
      <c r="AH72" s="24">
        <f t="shared" si="1"/>
        <v>0</v>
      </c>
    </row>
    <row r="73" spans="1:34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24">
        <f t="shared" si="3"/>
        <v>0</v>
      </c>
      <c r="AG73" s="24">
        <f t="shared" si="4"/>
        <v>0</v>
      </c>
      <c r="AH73" s="24">
        <f t="shared" si="1"/>
        <v>0</v>
      </c>
    </row>
    <row r="74" spans="1:34" s="17" customFormat="1" ht="12.75">
      <c r="A74" s="15" t="s">
        <v>101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25">
        <f t="shared" si="3"/>
        <v>0</v>
      </c>
      <c r="AG74" s="25">
        <f t="shared" si="4"/>
        <v>0</v>
      </c>
      <c r="AH74" s="25">
        <f t="shared" si="1"/>
        <v>0</v>
      </c>
    </row>
    <row r="75" spans="1:34" ht="12.75">
      <c r="A75" s="12"/>
      <c r="B75" s="12"/>
      <c r="C75" s="12"/>
      <c r="D75" s="12"/>
      <c r="E75" s="12"/>
      <c r="F75" s="12"/>
      <c r="G75" s="14"/>
      <c r="H75" s="12"/>
      <c r="I75" s="12"/>
      <c r="J75" s="12"/>
      <c r="K75" s="12"/>
      <c r="L75" s="12"/>
      <c r="M75" s="12"/>
      <c r="N75" s="12"/>
      <c r="O75" s="12"/>
      <c r="P75" s="14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24">
        <f t="shared" si="3"/>
        <v>0</v>
      </c>
      <c r="AG75" s="24">
        <f t="shared" si="4"/>
        <v>0</v>
      </c>
      <c r="AH75" s="24">
        <f aca="true" t="shared" si="5" ref="AH75:AH90">MIN(D75:AE75)</f>
        <v>0</v>
      </c>
    </row>
    <row r="76" spans="1:34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24">
        <f t="shared" si="3"/>
        <v>0</v>
      </c>
      <c r="AG76" s="24">
        <f t="shared" si="4"/>
        <v>0</v>
      </c>
      <c r="AH76" s="24">
        <f t="shared" si="5"/>
        <v>0</v>
      </c>
    </row>
    <row r="77" spans="1:34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24">
        <f t="shared" si="3"/>
        <v>0</v>
      </c>
      <c r="AG77" s="24">
        <f t="shared" si="4"/>
        <v>0</v>
      </c>
      <c r="AH77" s="24">
        <f t="shared" si="5"/>
        <v>0</v>
      </c>
    </row>
    <row r="78" spans="1:34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24">
        <f t="shared" si="3"/>
        <v>0</v>
      </c>
      <c r="AG78" s="24">
        <f t="shared" si="4"/>
        <v>0</v>
      </c>
      <c r="AH78" s="24">
        <f t="shared" si="5"/>
        <v>0</v>
      </c>
    </row>
    <row r="79" spans="1:34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24">
        <f t="shared" si="3"/>
        <v>0</v>
      </c>
      <c r="AG79" s="24">
        <f t="shared" si="4"/>
        <v>0</v>
      </c>
      <c r="AH79" s="24">
        <f t="shared" si="5"/>
        <v>0</v>
      </c>
    </row>
    <row r="80" spans="1:34" ht="12.75">
      <c r="A80" s="12"/>
      <c r="B80" s="12"/>
      <c r="C80" s="12"/>
      <c r="D80" s="12"/>
      <c r="E80" s="14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4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24">
        <f t="shared" si="3"/>
        <v>0</v>
      </c>
      <c r="AG80" s="24">
        <f t="shared" si="4"/>
        <v>0</v>
      </c>
      <c r="AH80" s="24">
        <f t="shared" si="5"/>
        <v>0</v>
      </c>
    </row>
    <row r="81" spans="1:34" ht="12.75">
      <c r="A81" s="12"/>
      <c r="B81" s="12"/>
      <c r="C81" s="12"/>
      <c r="D81" s="12"/>
      <c r="E81" s="12"/>
      <c r="F81" s="12"/>
      <c r="G81" s="14"/>
      <c r="H81" s="12"/>
      <c r="I81" s="12"/>
      <c r="J81" s="12"/>
      <c r="K81" s="12"/>
      <c r="L81" s="12"/>
      <c r="M81" s="12"/>
      <c r="N81" s="12"/>
      <c r="O81" s="14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24">
        <f t="shared" si="3"/>
        <v>0</v>
      </c>
      <c r="AG81" s="24">
        <f t="shared" si="4"/>
        <v>0</v>
      </c>
      <c r="AH81" s="24">
        <f t="shared" si="5"/>
        <v>0</v>
      </c>
    </row>
    <row r="82" spans="1:34" ht="12.75">
      <c r="A82" s="22"/>
      <c r="B82" s="12"/>
      <c r="C82" s="12"/>
      <c r="D82" s="12"/>
      <c r="E82" s="12"/>
      <c r="F82" s="14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24">
        <f t="shared" si="3"/>
        <v>0</v>
      </c>
      <c r="AG82" s="24">
        <f t="shared" si="4"/>
        <v>0</v>
      </c>
      <c r="AH82" s="24">
        <f t="shared" si="5"/>
        <v>0</v>
      </c>
    </row>
    <row r="83" spans="1:34" ht="12.75">
      <c r="A83" s="22" t="s">
        <v>102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24">
        <f t="shared" si="3"/>
        <v>0</v>
      </c>
      <c r="AG83" s="24">
        <f t="shared" si="4"/>
        <v>0</v>
      </c>
      <c r="AH83" s="24">
        <f t="shared" si="5"/>
        <v>0</v>
      </c>
    </row>
    <row r="84" spans="1:34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24">
        <f t="shared" si="3"/>
        <v>0</v>
      </c>
      <c r="AG84" s="24">
        <f t="shared" si="4"/>
        <v>0</v>
      </c>
      <c r="AH84" s="24">
        <f t="shared" si="5"/>
        <v>0</v>
      </c>
    </row>
    <row r="85" spans="1:34" ht="12.75">
      <c r="A85" s="12"/>
      <c r="B85" s="12"/>
      <c r="C85" s="12"/>
      <c r="D85" s="12"/>
      <c r="E85" s="12"/>
      <c r="F85" s="12"/>
      <c r="G85" s="12"/>
      <c r="H85" s="14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24">
        <f t="shared" si="3"/>
        <v>0</v>
      </c>
      <c r="AG85" s="24">
        <f t="shared" si="4"/>
        <v>0</v>
      </c>
      <c r="AH85" s="24">
        <f t="shared" si="5"/>
        <v>0</v>
      </c>
    </row>
    <row r="86" spans="1:34" ht="12.75">
      <c r="A86" s="22"/>
      <c r="B86" s="12"/>
      <c r="C86" s="12"/>
      <c r="D86" s="12"/>
      <c r="E86" s="12"/>
      <c r="F86" s="12"/>
      <c r="G86" s="12"/>
      <c r="H86" s="14"/>
      <c r="I86" s="12"/>
      <c r="J86" s="14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24">
        <f t="shared" si="3"/>
        <v>0</v>
      </c>
      <c r="AG86" s="24">
        <f t="shared" si="4"/>
        <v>0</v>
      </c>
      <c r="AH86" s="24">
        <f t="shared" si="5"/>
        <v>0</v>
      </c>
    </row>
    <row r="87" spans="1:34" ht="12.75">
      <c r="A87" s="2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4"/>
      <c r="AB87" s="12"/>
      <c r="AC87" s="12"/>
      <c r="AD87" s="12"/>
      <c r="AE87" s="12"/>
      <c r="AF87" s="24">
        <f t="shared" si="3"/>
        <v>0</v>
      </c>
      <c r="AG87" s="24">
        <f t="shared" si="4"/>
        <v>0</v>
      </c>
      <c r="AH87" s="24">
        <f t="shared" si="5"/>
        <v>0</v>
      </c>
    </row>
    <row r="88" spans="1:34" ht="12.75">
      <c r="A88" s="2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4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24">
        <f t="shared" si="3"/>
        <v>0</v>
      </c>
      <c r="AG88" s="24">
        <f t="shared" si="4"/>
        <v>0</v>
      </c>
      <c r="AH88" s="24">
        <f t="shared" si="5"/>
        <v>0</v>
      </c>
    </row>
    <row r="89" spans="1:34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4"/>
      <c r="AB89" s="12"/>
      <c r="AC89" s="12"/>
      <c r="AD89" s="12"/>
      <c r="AE89" s="12"/>
      <c r="AF89" s="24">
        <f t="shared" si="3"/>
        <v>0</v>
      </c>
      <c r="AG89" s="24">
        <f t="shared" si="4"/>
        <v>0</v>
      </c>
      <c r="AH89" s="24">
        <f t="shared" si="5"/>
        <v>0</v>
      </c>
    </row>
    <row r="90" spans="1:34" ht="12.75">
      <c r="A90" s="21" t="s">
        <v>132</v>
      </c>
      <c r="B90" s="12"/>
      <c r="C90" s="12"/>
      <c r="D90" s="12"/>
      <c r="E90" s="12"/>
      <c r="F90" s="12"/>
      <c r="G90" s="12"/>
      <c r="H90" s="12"/>
      <c r="I90" s="14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4"/>
      <c r="AE90" s="12"/>
      <c r="AF90" s="24">
        <f t="shared" si="3"/>
        <v>0</v>
      </c>
      <c r="AG90" s="24">
        <f t="shared" si="4"/>
        <v>0</v>
      </c>
      <c r="AH90" s="24">
        <f t="shared" si="5"/>
        <v>0</v>
      </c>
    </row>
  </sheetData>
  <printOptions/>
  <pageMargins left="0.75" right="0.75" top="0.25" bottom="0.25" header="0" footer="0"/>
  <pageSetup fitToHeight="1" fitToWidth="1" horizontalDpi="300" verticalDpi="300" orientation="landscape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EECS 1 Spring 98 Grades</dc:title>
  <dc:subject/>
  <dc:creator>Roger Doering</dc:creator>
  <cp:keywords/>
  <dc:description/>
  <cp:lastModifiedBy>Dick White</cp:lastModifiedBy>
  <cp:lastPrinted>1999-12-20T22:33:16Z</cp:lastPrinted>
  <dcterms:created xsi:type="dcterms:W3CDTF">1999-12-15T20:04:18Z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